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reguate\OneDrive - worksite.onmicrosoft.com\Q-Dokumente_Schaeffler_Website\EN\QAA embedded software\"/>
    </mc:Choice>
  </mc:AlternateContent>
  <xr:revisionPtr revIDLastSave="6" documentId="13_ncr:1_{326FC8D3-8711-4EE1-8150-A91F010A74B0}" xr6:coauthVersionLast="45" xr6:coauthVersionMax="45" xr10:uidLastSave="{7E583A1A-BC6A-4EB4-BA79-2FB766D6611D}"/>
  <bookViews>
    <workbookView xWindow="-120" yWindow="-120" windowWidth="20730" windowHeight="11160" xr2:uid="{00000000-000D-0000-FFFF-FFFF00000000}"/>
  </bookViews>
  <sheets>
    <sheet name="Start" sheetId="3" r:id="rId1"/>
    <sheet name="Ratings_01" sheetId="1" r:id="rId2"/>
    <sheet name="Language" sheetId="2" state="hidden" r:id="rId3"/>
    <sheet name="Listboxes" sheetId="4" state="hidden" r:id="rId4"/>
  </sheets>
  <definedNames>
    <definedName name="_xlnm.Print_Area" localSheetId="0">Start!$A$1:$G$45</definedName>
    <definedName name="Language">Language!$A$1:$G$1</definedName>
    <definedName name="Location_Details">Start!$A$29:$G$43</definedName>
    <definedName name="Method">Listboxes!$B$2:$D$2</definedName>
    <definedName name="Model">Listboxes!$B$3:$C$3</definedName>
    <definedName name="Ratings">Listboxes!$B$1:$F$1</definedName>
    <definedName name="Translator">Language!$A$1:$B$53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N3" i="1" s="1"/>
  <c r="AC46" i="1" l="1"/>
  <c r="V30" i="1"/>
  <c r="V29" i="1"/>
  <c r="V28" i="1"/>
  <c r="V27" i="1"/>
  <c r="V25" i="1"/>
  <c r="V24" i="1"/>
  <c r="V23" i="1"/>
  <c r="V22" i="1"/>
  <c r="V20" i="1"/>
  <c r="V19" i="1"/>
  <c r="V18" i="1"/>
  <c r="V16" i="1"/>
  <c r="V15" i="1"/>
  <c r="V13" i="1"/>
  <c r="V12" i="1"/>
  <c r="V11" i="1"/>
  <c r="L30" i="1"/>
  <c r="L29" i="1"/>
  <c r="L28" i="1"/>
  <c r="L27" i="1"/>
  <c r="L25" i="1"/>
  <c r="L24" i="1"/>
  <c r="L23" i="1"/>
  <c r="L22" i="1"/>
  <c r="L20" i="1"/>
  <c r="L19" i="1"/>
  <c r="L18" i="1"/>
  <c r="L16" i="1"/>
  <c r="L15" i="1"/>
  <c r="L13" i="1"/>
  <c r="L12" i="1"/>
  <c r="L11" i="1"/>
  <c r="B30" i="1"/>
  <c r="B29" i="1"/>
  <c r="B28" i="1"/>
  <c r="B27" i="1"/>
  <c r="B25" i="1"/>
  <c r="B24" i="1"/>
  <c r="B23" i="1"/>
  <c r="B22" i="1"/>
  <c r="B20" i="1"/>
  <c r="B19" i="1"/>
  <c r="B18" i="1"/>
  <c r="B16" i="1"/>
  <c r="B15" i="1"/>
  <c r="B13" i="1"/>
  <c r="B12" i="1"/>
  <c r="B11" i="1"/>
  <c r="D2" i="4"/>
  <c r="C2" i="4"/>
  <c r="B2" i="4"/>
  <c r="AC30" i="1"/>
  <c r="AC29" i="1"/>
  <c r="AC28" i="1"/>
  <c r="AC27" i="1"/>
  <c r="AC25" i="1"/>
  <c r="AC24" i="1"/>
  <c r="AC23" i="1"/>
  <c r="AC22" i="1"/>
  <c r="AC20" i="1"/>
  <c r="AC19" i="1"/>
  <c r="AC18" i="1"/>
  <c r="AC16" i="1"/>
  <c r="AC15" i="1"/>
  <c r="AC13" i="1"/>
  <c r="AC12" i="1"/>
  <c r="AC11" i="1"/>
  <c r="S30" i="1"/>
  <c r="S29" i="1"/>
  <c r="S28" i="1"/>
  <c r="S27" i="1"/>
  <c r="S25" i="1"/>
  <c r="S24" i="1"/>
  <c r="S23" i="1"/>
  <c r="S22" i="1"/>
  <c r="S20" i="1"/>
  <c r="S19" i="1"/>
  <c r="S18" i="1"/>
  <c r="S16" i="1"/>
  <c r="S15" i="1"/>
  <c r="S13" i="1"/>
  <c r="S12" i="1"/>
  <c r="S11" i="1"/>
  <c r="AC2" i="1"/>
  <c r="I12" i="1"/>
  <c r="I13" i="1"/>
  <c r="I15" i="1"/>
  <c r="I16" i="1"/>
  <c r="I18" i="1"/>
  <c r="I19" i="1"/>
  <c r="I20" i="1"/>
  <c r="I22" i="1"/>
  <c r="I23" i="1"/>
  <c r="I24" i="1"/>
  <c r="I25" i="1"/>
  <c r="I27" i="1"/>
  <c r="I28" i="1"/>
  <c r="I29" i="1"/>
  <c r="I30" i="1"/>
  <c r="I11" i="1"/>
  <c r="AC4" i="1" l="1"/>
  <c r="B4" i="1"/>
</calcChain>
</file>

<file path=xl/sharedStrings.xml><?xml version="1.0" encoding="utf-8"?>
<sst xmlns="http://schemas.openxmlformats.org/spreadsheetml/2006/main" count="264" uniqueCount="220">
  <si>
    <r>
      <rPr>
        <sz val="10"/>
        <color theme="1"/>
        <rFont val="Arial"/>
        <family val="2"/>
      </rPr>
      <t>E-mail:</t>
    </r>
  </si>
  <si>
    <r>
      <rPr>
        <sz val="10"/>
        <color theme="1"/>
        <rFont val="Arial"/>
        <family val="2"/>
      </rPr>
      <t>E-mail:</t>
    </r>
  </si>
  <si>
    <r>
      <rPr>
        <b/>
        <sz val="10"/>
        <color theme="1"/>
        <rFont val="Arial"/>
        <family val="2"/>
      </rPr>
      <t>E-mail:</t>
    </r>
  </si>
  <si>
    <r>
      <rPr>
        <i/>
        <sz val="10"/>
        <color rgb="FF4F81BD" tint="-0.249977111117893"/>
        <rFont val="Arial"/>
        <family val="2"/>
      </rPr>
      <t>Embedded Software Development</t>
    </r>
  </si>
  <si>
    <r>
      <rPr>
        <sz val="10"/>
        <color theme="1"/>
        <rFont val="Arial"/>
        <family val="2"/>
      </rPr>
      <t>CL</t>
    </r>
  </si>
  <si>
    <r>
      <rPr>
        <sz val="10"/>
        <color theme="1"/>
        <rFont val="Arial"/>
        <family val="2"/>
      </rPr>
      <t>PA</t>
    </r>
  </si>
  <si>
    <r>
      <rPr>
        <sz val="10"/>
        <color theme="1"/>
        <rFont val="Arial"/>
        <family val="2"/>
      </rPr>
      <t>CL</t>
    </r>
  </si>
  <si>
    <r>
      <rPr>
        <sz val="10"/>
        <color theme="1"/>
        <rFont val="Arial"/>
        <family val="2"/>
      </rPr>
      <t>PA</t>
    </r>
  </si>
  <si>
    <r>
      <rPr>
        <sz val="10"/>
        <color theme="1"/>
        <rFont val="Arial"/>
        <family val="2"/>
      </rPr>
      <t>CL</t>
    </r>
  </si>
  <si>
    <r>
      <rPr>
        <sz val="10"/>
        <color theme="1"/>
        <rFont val="Arial"/>
        <family val="2"/>
      </rPr>
      <t>PA</t>
    </r>
  </si>
  <si>
    <r>
      <rPr>
        <i/>
        <sz val="9"/>
        <color rgb="FF4F81BD" tint="-0.249977111117893"/>
        <rFont val="Arial"/>
        <family val="2"/>
      </rPr>
      <t>External assessment</t>
    </r>
  </si>
  <si>
    <r>
      <rPr>
        <i/>
        <sz val="9"/>
        <color rgb="FF4F81BD" tint="-0.249977111117893"/>
        <rFont val="Arial"/>
        <family val="2"/>
      </rPr>
      <t>Internal assessment:</t>
    </r>
  </si>
  <si>
    <r>
      <rPr>
        <i/>
        <sz val="9"/>
        <color rgb="FF4F81BD" tint="-0.249977111117893"/>
        <rFont val="Arial"/>
        <family val="2"/>
      </rPr>
      <t>Self-assessment</t>
    </r>
  </si>
  <si>
    <r>
      <rPr>
        <i/>
        <sz val="9"/>
        <color rgb="FF4F81BD" tint="-0.249977111117893"/>
        <rFont val="Arial"/>
        <family val="2"/>
      </rPr>
      <t>Automotive SPICE PAM 2.5</t>
    </r>
  </si>
  <si>
    <r>
      <rPr>
        <i/>
        <sz val="9"/>
        <color rgb="FF4F81BD" tint="-0.249977111117893"/>
        <rFont val="Arial"/>
        <family val="2"/>
      </rPr>
      <t>ISO/IEC 15504-5:2006</t>
    </r>
  </si>
  <si>
    <r>
      <rPr>
        <i/>
        <sz val="9"/>
        <color rgb="FF4F81BD" tint="-0.249977111117893"/>
        <rFont val="Arial"/>
        <family val="2"/>
      </rPr>
      <t>Automotive SPICE PAM 2.5</t>
    </r>
  </si>
  <si>
    <t>Ratings</t>
  </si>
  <si>
    <t>F</t>
  </si>
  <si>
    <t>L</t>
  </si>
  <si>
    <t>P</t>
  </si>
  <si>
    <t>N</t>
  </si>
  <si>
    <t>N/A</t>
  </si>
  <si>
    <t>Method</t>
  </si>
  <si>
    <t>Model</t>
  </si>
  <si>
    <t>Automotive SPICE PAM 2.5</t>
  </si>
  <si>
    <t>ISO/IEC 15504-5:2006</t>
  </si>
  <si>
    <t>ISO/IEC 15504-5:2012</t>
  </si>
  <si>
    <t>MAN.3</t>
  </si>
  <si>
    <t>MAN.3</t>
  </si>
  <si>
    <t>MAN.5</t>
  </si>
  <si>
    <t>MAN.5</t>
  </si>
  <si>
    <t>PRO.4</t>
  </si>
  <si>
    <t>ACQ.4</t>
  </si>
  <si>
    <t>ACQ.4</t>
  </si>
  <si>
    <t>AGR.1</t>
  </si>
  <si>
    <t>ENG.2</t>
  </si>
  <si>
    <t>ENG.2</t>
  </si>
  <si>
    <t>ENG.2</t>
  </si>
  <si>
    <t>ENG.3</t>
  </si>
  <si>
    <t>ENG.3</t>
  </si>
  <si>
    <t>ENG.3</t>
  </si>
  <si>
    <t>ENG.4</t>
  </si>
  <si>
    <t>ENG.4</t>
  </si>
  <si>
    <t>DEV.1</t>
  </si>
  <si>
    <t>ENG.5</t>
  </si>
  <si>
    <t>ENG.5</t>
  </si>
  <si>
    <t>ENG.6</t>
  </si>
  <si>
    <t>ENG.6</t>
  </si>
  <si>
    <t>ENG.7</t>
  </si>
  <si>
    <t>ENG.7</t>
  </si>
  <si>
    <t>DEV.5</t>
  </si>
  <si>
    <t>ENG.8</t>
  </si>
  <si>
    <t>ENG.8</t>
  </si>
  <si>
    <t>ENG.9</t>
  </si>
  <si>
    <t>ENG.9</t>
  </si>
  <si>
    <t>ENG.5</t>
  </si>
  <si>
    <t>ENG.10</t>
  </si>
  <si>
    <t>ENG.10</t>
  </si>
  <si>
    <t>SUP.1</t>
  </si>
  <si>
    <t>SUP.1</t>
  </si>
  <si>
    <t>SUP.3</t>
  </si>
  <si>
    <t>SUP.8</t>
  </si>
  <si>
    <t>SUP.8</t>
  </si>
  <si>
    <t>SUP.2</t>
  </si>
  <si>
    <t>SUP.9</t>
  </si>
  <si>
    <t>SUP.9</t>
  </si>
  <si>
    <t>SUP.8</t>
  </si>
  <si>
    <t>SUP.10</t>
  </si>
  <si>
    <t>SUP.10</t>
  </si>
  <si>
    <t>Deutsch</t>
  </si>
  <si>
    <t>English</t>
  </si>
  <si>
    <t>Qualitätssicherungsvereinbarung mit Softwarelieferanten</t>
  </si>
  <si>
    <t>Quality Assurance Agreement for Software Supplier</t>
  </si>
  <si>
    <t>Lieferantenselbstauskunft</t>
  </si>
  <si>
    <t>Supplier Self Assessment</t>
  </si>
  <si>
    <t>Projektmanagement</t>
  </si>
  <si>
    <t>Project Management</t>
  </si>
  <si>
    <t>Anforderungen und Absicherungskriterien</t>
  </si>
  <si>
    <t>Requirements and Validation Criteria</t>
  </si>
  <si>
    <t>Entwurf und Erstellung</t>
  </si>
  <si>
    <t>Design und Coding</t>
  </si>
  <si>
    <t>Integration und Absicherung</t>
  </si>
  <si>
    <t>Validation and Integration</t>
  </si>
  <si>
    <t>Unterstützende Prozesse</t>
  </si>
  <si>
    <t>Supporting Processes</t>
  </si>
  <si>
    <t>Letzte Bewertung</t>
  </si>
  <si>
    <t>Last Evaluation</t>
  </si>
  <si>
    <t>Bewertung des zuletzt durchgeführten SPICE-Assessments</t>
  </si>
  <si>
    <t>Result of the last SPICE-Assessment</t>
  </si>
  <si>
    <t>Einschätzung heute</t>
  </si>
  <si>
    <t>Current Estimation</t>
  </si>
  <si>
    <t>Aktuelle Bewertung</t>
  </si>
  <si>
    <t>Current Estimation</t>
  </si>
  <si>
    <t>Prognose in ca. 1 Jahr</t>
  </si>
  <si>
    <t>Prognosis in ~1 year</t>
  </si>
  <si>
    <t>Einschätzung unter Berücksichtigung von Maßnahmen</t>
  </si>
  <si>
    <t>Estimation considering currently defined actions</t>
  </si>
  <si>
    <t>Projektmanagement</t>
  </si>
  <si>
    <t>Project management</t>
  </si>
  <si>
    <t>Risikomanagement</t>
  </si>
  <si>
    <t>Risk management</t>
  </si>
  <si>
    <t>Lieferanten-Monitoring</t>
  </si>
  <si>
    <t>Supplier monitoring</t>
  </si>
  <si>
    <t>Systemanforderungsanalyse</t>
  </si>
  <si>
    <t>System requirements analysis</t>
  </si>
  <si>
    <t>Entwurf der Systemarchitektur</t>
  </si>
  <si>
    <t>System architectural design</t>
  </si>
  <si>
    <t>Softwareanforderungsanalyse</t>
  </si>
  <si>
    <t>Software requirements analysis</t>
  </si>
  <si>
    <t>Entwurf des Softwaredesigns</t>
  </si>
  <si>
    <t>Software design</t>
  </si>
  <si>
    <t>Softwareerstellung</t>
  </si>
  <si>
    <t>Software construction</t>
  </si>
  <si>
    <t>Softwareintegrationstest</t>
  </si>
  <si>
    <t>Software integration test</t>
  </si>
  <si>
    <t>Softwaretest</t>
  </si>
  <si>
    <t>Software testing</t>
  </si>
  <si>
    <t>Systemintegrationstest</t>
  </si>
  <si>
    <t>System integration testing</t>
  </si>
  <si>
    <t>Systemtest</t>
  </si>
  <si>
    <t>System testing</t>
  </si>
  <si>
    <t>Qualitätssicherung</t>
  </si>
  <si>
    <t>Quality assurance</t>
  </si>
  <si>
    <t>Konfigurationsmannagement</t>
  </si>
  <si>
    <t>Configuration management</t>
  </si>
  <si>
    <t>Problemlösungsmanagement</t>
  </si>
  <si>
    <t>Problem resolution management</t>
  </si>
  <si>
    <t>Änderungsmanagement</t>
  </si>
  <si>
    <t>Change request management</t>
  </si>
  <si>
    <t>Assessmentmethode</t>
  </si>
  <si>
    <t>Assessment method</t>
  </si>
  <si>
    <t>Assessmentmodell</t>
  </si>
  <si>
    <t>Assessment model</t>
  </si>
  <si>
    <t>Assessmentdatum</t>
  </si>
  <si>
    <t>Assessment date</t>
  </si>
  <si>
    <t>Lead Assessor</t>
  </si>
  <si>
    <t>Lead Assessor</t>
  </si>
  <si>
    <t>Name</t>
  </si>
  <si>
    <t>Name</t>
  </si>
  <si>
    <t>Firma</t>
  </si>
  <si>
    <t>Company</t>
  </si>
  <si>
    <t>iNTACS-No.</t>
  </si>
  <si>
    <t>iNTACS-No.</t>
  </si>
  <si>
    <t>Externes Assessment</t>
  </si>
  <si>
    <t>External assessment</t>
  </si>
  <si>
    <t>Internes Assessment</t>
  </si>
  <si>
    <t>Internal assessment</t>
  </si>
  <si>
    <t>Selbsteinschätzung</t>
  </si>
  <si>
    <t>Self estimation</t>
  </si>
  <si>
    <t>Kontakt</t>
  </si>
  <si>
    <t>Contact</t>
  </si>
  <si>
    <t>Telefon</t>
  </si>
  <si>
    <t>Phone</t>
  </si>
  <si>
    <t>Anlage</t>
  </si>
  <si>
    <t>Appendix</t>
  </si>
  <si>
    <t>Adresse</t>
  </si>
  <si>
    <t>Address</t>
  </si>
  <si>
    <t>Nr</t>
  </si>
  <si>
    <t>No</t>
  </si>
  <si>
    <t>Anschrift</t>
  </si>
  <si>
    <t>Address</t>
  </si>
  <si>
    <t>Ansprechpartner</t>
  </si>
  <si>
    <t>Contact Person</t>
  </si>
  <si>
    <t>Firma / Bereich / Unterlieferant</t>
  </si>
  <si>
    <t>Bereich / Standort</t>
  </si>
  <si>
    <t>Projektbezeichnung</t>
  </si>
  <si>
    <t>Firma/Anschrift (Vertragspartner)</t>
  </si>
  <si>
    <t>Projekt-Ansprechpartner Softwareentwicklung</t>
  </si>
  <si>
    <t>Projekt-Ansprechpartner Software-Qualität</t>
  </si>
  <si>
    <t>Project title:</t>
  </si>
  <si>
    <t>Company/address (contract partner)</t>
  </si>
  <si>
    <t>Project contact, Software Development</t>
  </si>
  <si>
    <t>Project contact, Software Quality</t>
  </si>
  <si>
    <t>Telephone:</t>
  </si>
  <si>
    <t>Address:</t>
  </si>
  <si>
    <t>Telephone</t>
  </si>
  <si>
    <t>Quality Assurance Agreement with Software Suppliers</t>
  </si>
  <si>
    <t>Last rating</t>
  </si>
  <si>
    <t>[rating from last conducted SPICE assessment]</t>
  </si>
  <si>
    <t>Today's estimate</t>
  </si>
  <si>
    <t>[current rating]</t>
  </si>
  <si>
    <t>Forecast in approx. 1 year</t>
  </si>
  <si>
    <t>[estimate taking account of measures]</t>
  </si>
  <si>
    <t>Requirements and safeguarding criteria</t>
  </si>
  <si>
    <t>Outline and preparation</t>
  </si>
  <si>
    <t>Integration and safeguarding</t>
  </si>
  <si>
    <t>Supporting processes</t>
  </si>
  <si>
    <t>Lead Assessor name:</t>
  </si>
  <si>
    <t>Assessment date:</t>
  </si>
  <si>
    <t>Assessment model:</t>
  </si>
  <si>
    <t>Assesment method:</t>
  </si>
  <si>
    <t>Assessment method:</t>
  </si>
  <si>
    <t>Company:</t>
  </si>
  <si>
    <t>iNTACS no.</t>
  </si>
  <si>
    <t xml:space="preserve">iNTACS no.   </t>
  </si>
  <si>
    <t>S296005 - Appendix 2</t>
  </si>
  <si>
    <t xml:space="preserve">As part of the supplier disclosure you, as supplier, are required to communicate information about
• the internal project structure (locations and contacts) and
• the respective process maturity at these locations
for further use in the context of the Quality Assurance Agreement. </t>
  </si>
  <si>
    <t>No.</t>
  </si>
  <si>
    <t>Company / Sector / Subcontractor</t>
  </si>
  <si>
    <t>Please complete the following tables and return the documents:
• cover sheet with defined data for requested project (project data) 
• for each sector or subcontractor, complete a separate row in the table below, as well as a sheet with the corresponding process statement
  (please use the right-hand button to create new rows below and corresponding worksheets for the process statements)</t>
  </si>
  <si>
    <t>Area / location</t>
  </si>
  <si>
    <t>S 296005 Appendix 2</t>
  </si>
  <si>
    <t>1.1</t>
  </si>
  <si>
    <t>2.1</t>
  </si>
  <si>
    <t>2.2</t>
  </si>
  <si>
    <t>3.1</t>
  </si>
  <si>
    <t>3.2</t>
  </si>
  <si>
    <t xml:space="preserve">Quality Assurance Agreement with Software Suppliers </t>
  </si>
  <si>
    <t>Software Sample GmbH &amp; Co. AG, Industrieweg 100, D-45678 Musterstadt</t>
  </si>
  <si>
    <t>Mr. Max Mustermann</t>
  </si>
  <si>
    <t>Industrieweg 100, D-45678 Musterstadt</t>
  </si>
  <si>
    <t>+49 1234 89 - 7654</t>
  </si>
  <si>
    <t>mustermann@company.com</t>
  </si>
  <si>
    <t>Software Sample GmbH &amp; Co. AG</t>
  </si>
  <si>
    <t>Max Mustermann</t>
  </si>
  <si>
    <t>HIS-OEM Sample project A</t>
  </si>
  <si>
    <t>Contact: Max Mustermann</t>
  </si>
  <si>
    <t>Telefon: +49 1234 89-7654</t>
  </si>
  <si>
    <t>Appendix 2: Process assessment</t>
  </si>
  <si>
    <t>2013-10-10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</si>
</sst>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12"/>
      <color theme="4" tint="-0.249977111117893"/>
      <name val="Arial"/>
      <family val="2"/>
    </font>
    <font>
      <i/>
      <sz val="9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i/>
      <sz val="12"/>
      <color rgb="FF4F81BD" tint="-0.249977111117893"/>
      <name val="Arial"/>
      <family val="2"/>
    </font>
    <font>
      <i/>
      <sz val="10"/>
      <color rgb="FF4F81BD" tint="-0.249977111117893"/>
      <name val="Arial"/>
      <family val="2"/>
    </font>
    <font>
      <i/>
      <sz val="9"/>
      <color rgb="FF4F81BD" tint="-0.249977111117893"/>
      <name val="Arial"/>
      <family val="2"/>
    </font>
    <font>
      <u/>
      <sz val="10"/>
      <color theme="1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6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2" borderId="8" xfId="0" applyFont="1" applyFill="1" applyBorder="1"/>
    <xf numFmtId="0" fontId="0" fillId="2" borderId="0" xfId="0" applyFill="1" applyBorder="1" applyAlignment="1">
      <alignment horizontal="center"/>
    </xf>
    <xf numFmtId="14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49" fontId="0" fillId="2" borderId="2" xfId="0" applyNumberFormat="1" applyFill="1" applyBorder="1" applyAlignment="1">
      <alignment horizontal="right"/>
    </xf>
    <xf numFmtId="0" fontId="5" fillId="2" borderId="8" xfId="0" applyFont="1" applyFill="1" applyBorder="1"/>
    <xf numFmtId="0" fontId="0" fillId="2" borderId="4" xfId="0" applyFill="1" applyBorder="1" applyAlignment="1">
      <alignment horizontal="center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0" xfId="0" applyFont="1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6" fillId="2" borderId="3" xfId="0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49" fontId="0" fillId="2" borderId="0" xfId="0" applyNumberFormat="1" applyFill="1"/>
    <xf numFmtId="0" fontId="9" fillId="2" borderId="0" xfId="0" applyFont="1" applyFill="1"/>
    <xf numFmtId="0" fontId="9" fillId="2" borderId="1" xfId="0" applyFont="1" applyFill="1" applyBorder="1"/>
    <xf numFmtId="0" fontId="0" fillId="2" borderId="0" xfId="0" applyFill="1" applyAlignment="1">
      <alignment horizontal="left" wrapText="1"/>
    </xf>
    <xf numFmtId="0" fontId="1" fillId="3" borderId="0" xfId="0" applyFont="1" applyFill="1"/>
    <xf numFmtId="0" fontId="1" fillId="2" borderId="0" xfId="0" applyFont="1" applyFill="1" applyAlignment="1">
      <alignment horizontal="left"/>
    </xf>
    <xf numFmtId="0" fontId="8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</xf>
    <xf numFmtId="0" fontId="0" fillId="2" borderId="0" xfId="0" applyFill="1" applyProtection="1"/>
    <xf numFmtId="49" fontId="0" fillId="2" borderId="0" xfId="0" applyNumberFormat="1" applyFill="1" applyProtection="1"/>
    <xf numFmtId="0" fontId="0" fillId="0" borderId="0" xfId="0" applyFill="1"/>
    <xf numFmtId="0" fontId="0" fillId="0" borderId="0" xfId="0" applyFill="1" applyAlignment="1">
      <alignment horizontal="left"/>
    </xf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left"/>
    </xf>
    <xf numFmtId="0" fontId="8" fillId="2" borderId="0" xfId="0" applyFont="1" applyFill="1" applyProtection="1"/>
    <xf numFmtId="49" fontId="8" fillId="2" borderId="0" xfId="0" quotePrefix="1" applyNumberFormat="1" applyFont="1" applyFill="1" applyProtection="1"/>
    <xf numFmtId="16" fontId="0" fillId="2" borderId="0" xfId="0" quotePrefix="1" applyNumberFormat="1" applyFill="1" applyBorder="1"/>
    <xf numFmtId="0" fontId="0" fillId="2" borderId="0" xfId="0" quotePrefix="1" applyFill="1" applyBorder="1"/>
    <xf numFmtId="0" fontId="15" fillId="2" borderId="3" xfId="0" applyFont="1" applyFill="1" applyBorder="1"/>
    <xf numFmtId="0" fontId="12" fillId="2" borderId="0" xfId="0" applyFont="1" applyFill="1" applyProtection="1">
      <protection locked="0"/>
    </xf>
    <xf numFmtId="0" fontId="14" fillId="2" borderId="0" xfId="1" applyFill="1" applyAlignment="1" applyProtection="1">
      <protection locked="0"/>
    </xf>
    <xf numFmtId="49" fontId="12" fillId="2" borderId="0" xfId="0" applyNumberFormat="1" applyFont="1" applyFill="1" applyProtection="1">
      <protection locked="0"/>
    </xf>
    <xf numFmtId="49" fontId="11" fillId="2" borderId="0" xfId="0" applyNumberFormat="1" applyFont="1" applyFill="1" applyAlignment="1" applyProtection="1">
      <alignment horizontal="left"/>
      <protection locked="0"/>
    </xf>
    <xf numFmtId="49" fontId="6" fillId="2" borderId="0" xfId="0" quotePrefix="1" applyNumberFormat="1" applyFont="1" applyFill="1" applyAlignment="1" applyProtection="1">
      <alignment horizontal="left"/>
      <protection locked="0"/>
    </xf>
    <xf numFmtId="0" fontId="14" fillId="2" borderId="0" xfId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 applyProtection="1">
      <alignment horizontal="right"/>
      <protection locked="0"/>
    </xf>
    <xf numFmtId="0" fontId="7" fillId="2" borderId="3" xfId="0" applyFont="1" applyFill="1" applyBorder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1257301</xdr:colOff>
      <xdr:row>7</xdr:row>
      <xdr:rowOff>76200</xdr:rowOff>
    </xdr:from>
    <xdr:to>
      <xdr:col>6</xdr:col>
      <xdr:colOff>1371603</xdr:colOff>
      <xdr:row>11</xdr:row>
      <xdr:rowOff>142875</xdr:rowOff>
    </xdr:to>
    <xdr:sp macro="[0]!Tabelle1.Add_Further_Rating_Sheet" textlink="">
      <xdr:nvSpPr>
        <xdr:cNvPr id="5" name="Abgerundetes 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63126" y="1390650"/>
          <a:ext cx="1828802" cy="714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Insert additional row and worksheet</a:t>
          </a:r>
        </a:p>
      </xdr:txBody>
    </xdr:sp>
    <xdr:clientData fLocksWithSheet="0" fPrintsWithSheet="0"/>
  </xdr:twoCellAnchor>
  <xdr:oneCellAnchor>
    <xdr:from>
      <xdr:col>1</xdr:col>
      <xdr:colOff>2038285</xdr:colOff>
      <xdr:row>31</xdr:row>
      <xdr:rowOff>142875</xdr:rowOff>
    </xdr:from>
    <xdr:ext cx="6663812" cy="937629"/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62160" y="5915025"/>
          <a:ext cx="666381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0" cap="none" spc="0">
              <a:ln w="18415" cmpd="sng">
                <a:solidFill>
                  <a:schemeClr val="tx1">
                    <a:alpha val="36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QSV</a:t>
          </a:r>
          <a:r>
            <a:rPr lang="de-DE" sz="5400" b="0" cap="none" spc="0" baseline="0">
              <a:ln w="18415" cmpd="sng">
                <a:solidFill>
                  <a:schemeClr val="tx1">
                    <a:alpha val="36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lang="de-DE" sz="5400" b="0" cap="none" spc="0">
              <a:ln w="18415" cmpd="sng">
                <a:solidFill>
                  <a:schemeClr val="tx1">
                    <a:alpha val="36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Contract template</a:t>
          </a:r>
        </a:p>
      </xdr:txBody>
    </xdr:sp>
    <xdr:clientData/>
  </xdr:oneCellAnchor>
  <xdr:twoCellAnchor>
    <xdr:from>
      <xdr:col>5</xdr:col>
      <xdr:colOff>1609725</xdr:colOff>
      <xdr:row>0</xdr:row>
      <xdr:rowOff>228600</xdr:rowOff>
    </xdr:from>
    <xdr:to>
      <xdr:col>6</xdr:col>
      <xdr:colOff>1334770</xdr:colOff>
      <xdr:row>1</xdr:row>
      <xdr:rowOff>104775</xdr:rowOff>
    </xdr:to>
    <xdr:sp macro="" textlink="">
      <xdr:nvSpPr>
        <xdr:cNvPr id="6" name="mioLogo">
          <a:extLst>
            <a:ext uri="{FF2B5EF4-FFF2-40B4-BE49-F238E27FC236}">
              <a16:creationId xmlns:a16="http://schemas.microsoft.com/office/drawing/2014/main" id="{3EE70EFB-AEB4-4C69-BF18-149DD973FA42}"/>
            </a:ext>
          </a:extLst>
        </xdr:cNvPr>
        <xdr:cNvSpPr>
          <a:spLocks noChangeAspect="1" noEditPoints="1"/>
        </xdr:cNvSpPr>
      </xdr:nvSpPr>
      <xdr:spPr bwMode="auto">
        <a:xfrm>
          <a:off x="10458450" y="228600"/>
          <a:ext cx="1439545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18</xdr:row>
      <xdr:rowOff>66675</xdr:rowOff>
    </xdr:from>
    <xdr:ext cx="6663812" cy="937629"/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9312325">
          <a:off x="1952625" y="3476625"/>
          <a:ext cx="666381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0" cap="none" spc="0">
              <a:ln w="18415" cmpd="sng">
                <a:solidFill>
                  <a:schemeClr val="tx1">
                    <a:alpha val="36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QSV</a:t>
          </a:r>
          <a:r>
            <a:rPr lang="de-DE" sz="5400" b="0" cap="none" spc="0" baseline="0">
              <a:ln w="18415" cmpd="sng">
                <a:solidFill>
                  <a:schemeClr val="tx1">
                    <a:alpha val="36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lang="de-DE" sz="5400" b="0" cap="none" spc="0">
              <a:ln w="18415" cmpd="sng">
                <a:solidFill>
                  <a:schemeClr val="tx1">
                    <a:alpha val="36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Contract template</a:t>
          </a:r>
        </a:p>
      </xdr:txBody>
    </xdr:sp>
    <xdr:clientData/>
  </xdr:oneCellAnchor>
  <xdr:twoCellAnchor>
    <xdr:from>
      <xdr:col>28</xdr:col>
      <xdr:colOff>733425</xdr:colOff>
      <xdr:row>0</xdr:row>
      <xdr:rowOff>104775</xdr:rowOff>
    </xdr:from>
    <xdr:to>
      <xdr:col>28</xdr:col>
      <xdr:colOff>2172970</xdr:colOff>
      <xdr:row>0</xdr:row>
      <xdr:rowOff>266700</xdr:rowOff>
    </xdr:to>
    <xdr:sp macro="" textlink="">
      <xdr:nvSpPr>
        <xdr:cNvPr id="5" name="mioLogo">
          <a:extLst>
            <a:ext uri="{FF2B5EF4-FFF2-40B4-BE49-F238E27FC236}">
              <a16:creationId xmlns:a16="http://schemas.microsoft.com/office/drawing/2014/main" id="{75325D51-BC14-4CC9-BCCA-D650AFEEC084}"/>
            </a:ext>
          </a:extLst>
        </xdr:cNvPr>
        <xdr:cNvSpPr>
          <a:spLocks noChangeAspect="1" noEditPoints="1"/>
        </xdr:cNvSpPr>
      </xdr:nvSpPr>
      <xdr:spPr bwMode="auto">
        <a:xfrm>
          <a:off x="9486900" y="104775"/>
          <a:ext cx="1439545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stermann@company.com" TargetMode="External"/><Relationship Id="rId2" Type="http://schemas.openxmlformats.org/officeDocument/2006/relationships/hyperlink" Target="mailto:mustermann@company.com" TargetMode="External"/><Relationship Id="rId1" Type="http://schemas.openxmlformats.org/officeDocument/2006/relationships/hyperlink" Target="mailto:mustermann@company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45"/>
  <sheetViews>
    <sheetView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7.85546875" style="32" customWidth="1"/>
    <col min="2" max="3" width="35.7109375" style="1" customWidth="1"/>
    <col min="4" max="4" width="32.7109375" style="1" customWidth="1"/>
    <col min="5" max="5" width="20.7109375" style="1" customWidth="1"/>
    <col min="6" max="6" width="25.7109375" style="1" customWidth="1"/>
    <col min="7" max="7" width="20.7109375" style="41" customWidth="1"/>
    <col min="8" max="16384" width="11.42578125" style="1"/>
  </cols>
  <sheetData>
    <row r="1" spans="1:7" ht="22.5" customHeight="1" x14ac:dyDescent="0.2">
      <c r="A1" s="68" t="s">
        <v>176</v>
      </c>
      <c r="B1" s="68"/>
      <c r="C1" s="68"/>
      <c r="D1" s="68"/>
      <c r="E1" s="68"/>
      <c r="F1" s="68"/>
      <c r="G1" s="68"/>
    </row>
    <row r="2" spans="1:7" ht="24.75" customHeight="1" x14ac:dyDescent="0.2">
      <c r="A2" s="69" t="s">
        <v>218</v>
      </c>
      <c r="B2" s="69"/>
      <c r="C2" s="69"/>
      <c r="D2" s="69"/>
      <c r="E2" s="69"/>
      <c r="F2" s="69"/>
      <c r="G2" s="69"/>
    </row>
    <row r="4" spans="1:7" ht="12.75" customHeight="1" x14ac:dyDescent="0.2">
      <c r="A4" s="70" t="s">
        <v>196</v>
      </c>
      <c r="B4" s="71"/>
      <c r="C4" s="71"/>
      <c r="D4" s="71"/>
      <c r="E4" s="71"/>
      <c r="F4" s="71"/>
      <c r="G4" s="71"/>
    </row>
    <row r="5" spans="1:7" x14ac:dyDescent="0.2">
      <c r="A5" s="71"/>
      <c r="B5" s="71"/>
      <c r="C5" s="71"/>
      <c r="D5" s="71"/>
      <c r="E5" s="71"/>
      <c r="F5" s="71"/>
      <c r="G5" s="71"/>
    </row>
    <row r="6" spans="1:7" x14ac:dyDescent="0.2">
      <c r="A6" s="71"/>
      <c r="B6" s="71"/>
      <c r="C6" s="71"/>
      <c r="D6" s="71"/>
      <c r="E6" s="71"/>
      <c r="F6" s="71"/>
      <c r="G6" s="71"/>
    </row>
    <row r="7" spans="1:7" x14ac:dyDescent="0.2">
      <c r="A7" s="71"/>
      <c r="B7" s="71"/>
      <c r="C7" s="71"/>
      <c r="D7" s="71"/>
      <c r="E7" s="71"/>
      <c r="F7" s="71"/>
      <c r="G7" s="71"/>
    </row>
    <row r="8" spans="1:7" x14ac:dyDescent="0.2">
      <c r="A8" s="44"/>
      <c r="B8" s="44"/>
      <c r="C8" s="44"/>
      <c r="D8" s="44"/>
      <c r="E8" s="44"/>
      <c r="F8" s="44"/>
      <c r="G8" s="44"/>
    </row>
    <row r="9" spans="1:7" ht="12.75" customHeight="1" x14ac:dyDescent="0.2">
      <c r="A9" s="70" t="s">
        <v>199</v>
      </c>
      <c r="B9" s="71"/>
      <c r="C9" s="71"/>
      <c r="D9" s="71"/>
      <c r="E9" s="71"/>
      <c r="F9" s="71"/>
      <c r="G9" s="71"/>
    </row>
    <row r="10" spans="1:7" x14ac:dyDescent="0.2">
      <c r="A10" s="71"/>
      <c r="B10" s="71"/>
      <c r="C10" s="71"/>
      <c r="D10" s="71"/>
      <c r="E10" s="71"/>
      <c r="F10" s="71"/>
      <c r="G10" s="71"/>
    </row>
    <row r="11" spans="1:7" x14ac:dyDescent="0.2">
      <c r="A11" s="71"/>
      <c r="B11" s="71"/>
      <c r="C11" s="71"/>
      <c r="D11" s="71"/>
      <c r="E11" s="71"/>
      <c r="F11" s="71"/>
      <c r="G11" s="71"/>
    </row>
    <row r="12" spans="1:7" x14ac:dyDescent="0.2">
      <c r="A12" s="71"/>
      <c r="B12" s="71"/>
      <c r="C12" s="71"/>
      <c r="D12" s="71"/>
      <c r="E12" s="71"/>
      <c r="F12" s="71"/>
      <c r="G12" s="71"/>
    </row>
    <row r="13" spans="1:7" x14ac:dyDescent="0.2">
      <c r="A13" s="1"/>
      <c r="B13" s="44"/>
      <c r="C13" s="44"/>
      <c r="D13" s="44"/>
      <c r="E13" s="44"/>
      <c r="F13" s="44"/>
      <c r="G13" s="44"/>
    </row>
    <row r="14" spans="1:7" ht="15" x14ac:dyDescent="0.2">
      <c r="A14" s="32" t="s">
        <v>169</v>
      </c>
      <c r="B14" s="44"/>
      <c r="C14" s="67" t="s">
        <v>215</v>
      </c>
      <c r="D14" s="66"/>
      <c r="E14" s="66"/>
      <c r="F14" s="66"/>
      <c r="G14" s="66"/>
    </row>
    <row r="15" spans="1:7" x14ac:dyDescent="0.2">
      <c r="A15" s="44"/>
      <c r="B15" s="44"/>
      <c r="C15" s="44"/>
      <c r="D15" s="44"/>
      <c r="E15" s="44"/>
      <c r="F15" s="44"/>
      <c r="G15" s="44"/>
    </row>
    <row r="16" spans="1:7" ht="16.5" customHeight="1" x14ac:dyDescent="0.2">
      <c r="A16" s="32" t="s">
        <v>170</v>
      </c>
      <c r="C16" s="67" t="s">
        <v>208</v>
      </c>
      <c r="D16" s="66"/>
      <c r="E16" s="66"/>
      <c r="F16" s="66"/>
      <c r="G16" s="66"/>
    </row>
    <row r="18" spans="1:7" ht="15" x14ac:dyDescent="0.2">
      <c r="A18" s="1" t="s">
        <v>171</v>
      </c>
      <c r="C18" s="67" t="s">
        <v>209</v>
      </c>
      <c r="D18" s="66"/>
      <c r="E18" s="66"/>
      <c r="F18" s="66"/>
      <c r="G18" s="66"/>
    </row>
    <row r="19" spans="1:7" ht="15" x14ac:dyDescent="0.2">
      <c r="A19" s="1"/>
      <c r="B19" s="1" t="s">
        <v>174</v>
      </c>
      <c r="C19" s="67" t="s">
        <v>210</v>
      </c>
      <c r="D19" s="66"/>
      <c r="E19" s="66"/>
      <c r="F19" s="66"/>
      <c r="G19" s="66"/>
    </row>
    <row r="20" spans="1:7" ht="15" x14ac:dyDescent="0.2">
      <c r="A20" s="1"/>
      <c r="B20" s="1" t="s">
        <v>173</v>
      </c>
      <c r="C20" s="63" t="s">
        <v>211</v>
      </c>
      <c r="D20" s="64"/>
      <c r="E20" s="64"/>
      <c r="F20" s="64"/>
      <c r="G20" s="64"/>
    </row>
    <row r="21" spans="1:7" ht="15" x14ac:dyDescent="0.2">
      <c r="A21" s="1"/>
      <c r="B21" s="1" t="s">
        <v>0</v>
      </c>
      <c r="C21" s="65" t="s">
        <v>212</v>
      </c>
      <c r="D21" s="66"/>
      <c r="E21" s="66"/>
      <c r="F21" s="66"/>
      <c r="G21" s="66"/>
    </row>
    <row r="23" spans="1:7" ht="15" x14ac:dyDescent="0.2">
      <c r="A23" s="1" t="s">
        <v>172</v>
      </c>
      <c r="C23" s="67" t="s">
        <v>209</v>
      </c>
      <c r="D23" s="66"/>
      <c r="E23" s="66"/>
      <c r="F23" s="66"/>
      <c r="G23" s="66"/>
    </row>
    <row r="24" spans="1:7" ht="15" x14ac:dyDescent="0.2">
      <c r="A24" s="1"/>
      <c r="B24" s="1" t="s">
        <v>174</v>
      </c>
      <c r="C24" s="67" t="s">
        <v>210</v>
      </c>
      <c r="D24" s="66"/>
      <c r="E24" s="66"/>
      <c r="F24" s="66"/>
      <c r="G24" s="66"/>
    </row>
    <row r="25" spans="1:7" ht="15" x14ac:dyDescent="0.2">
      <c r="A25" s="1"/>
      <c r="B25" s="1" t="s">
        <v>175</v>
      </c>
      <c r="C25" s="63" t="s">
        <v>211</v>
      </c>
      <c r="D25" s="64"/>
      <c r="E25" s="64"/>
      <c r="F25" s="64"/>
      <c r="G25" s="64"/>
    </row>
    <row r="26" spans="1:7" ht="15" x14ac:dyDescent="0.2">
      <c r="A26" s="1"/>
      <c r="B26" s="1" t="s">
        <v>1</v>
      </c>
      <c r="C26" s="65" t="s">
        <v>212</v>
      </c>
      <c r="D26" s="66"/>
      <c r="E26" s="66"/>
      <c r="F26" s="66"/>
      <c r="G26" s="66"/>
    </row>
    <row r="28" spans="1:7" x14ac:dyDescent="0.2">
      <c r="A28" s="54" t="s">
        <v>197</v>
      </c>
      <c r="B28" s="53" t="s">
        <v>198</v>
      </c>
      <c r="C28" s="53" t="s">
        <v>156</v>
      </c>
      <c r="D28" s="53" t="s">
        <v>200</v>
      </c>
      <c r="E28" s="53" t="s">
        <v>150</v>
      </c>
      <c r="F28" s="45" t="s">
        <v>2</v>
      </c>
      <c r="G28" s="53" t="s">
        <v>175</v>
      </c>
    </row>
    <row r="29" spans="1:7" x14ac:dyDescent="0.2">
      <c r="A29" s="46">
        <v>1</v>
      </c>
      <c r="B29" s="60" t="s">
        <v>213</v>
      </c>
      <c r="C29" s="60" t="s">
        <v>210</v>
      </c>
      <c r="D29" s="47" t="s">
        <v>3</v>
      </c>
      <c r="E29" s="60" t="s">
        <v>214</v>
      </c>
      <c r="F29" s="61" t="s">
        <v>212</v>
      </c>
      <c r="G29" s="62" t="s">
        <v>211</v>
      </c>
    </row>
    <row r="30" spans="1:7" s="49" customFormat="1" x14ac:dyDescent="0.2">
      <c r="A30" s="48"/>
      <c r="B30" s="55"/>
      <c r="C30" s="55"/>
      <c r="D30" s="55"/>
      <c r="E30" s="55"/>
      <c r="F30" s="55"/>
      <c r="G30" s="56"/>
    </row>
    <row r="31" spans="1:7" s="49" customFormat="1" x14ac:dyDescent="0.2">
      <c r="A31" s="48"/>
      <c r="B31" s="55"/>
      <c r="C31" s="55"/>
      <c r="D31" s="55"/>
      <c r="E31" s="55"/>
      <c r="F31" s="55"/>
      <c r="G31" s="56"/>
    </row>
    <row r="32" spans="1:7" s="49" customFormat="1" x14ac:dyDescent="0.2">
      <c r="A32" s="48"/>
      <c r="G32" s="50"/>
    </row>
    <row r="33" spans="1:7" s="49" customFormat="1" x14ac:dyDescent="0.2">
      <c r="A33" s="48"/>
      <c r="G33" s="50"/>
    </row>
    <row r="34" spans="1:7" s="49" customFormat="1" x14ac:dyDescent="0.2">
      <c r="A34" s="48"/>
      <c r="G34" s="50"/>
    </row>
    <row r="35" spans="1:7" s="49" customFormat="1" x14ac:dyDescent="0.2">
      <c r="A35" s="48"/>
      <c r="G35" s="50"/>
    </row>
    <row r="36" spans="1:7" s="49" customFormat="1" x14ac:dyDescent="0.2">
      <c r="A36" s="48"/>
      <c r="G36" s="50"/>
    </row>
    <row r="37" spans="1:7" s="49" customFormat="1" x14ac:dyDescent="0.2">
      <c r="A37" s="48"/>
      <c r="G37" s="50"/>
    </row>
    <row r="38" spans="1:7" s="49" customFormat="1" x14ac:dyDescent="0.2">
      <c r="A38" s="48"/>
      <c r="G38" s="50"/>
    </row>
    <row r="39" spans="1:7" s="49" customFormat="1" x14ac:dyDescent="0.2">
      <c r="A39" s="48"/>
      <c r="G39" s="50"/>
    </row>
    <row r="40" spans="1:7" s="49" customFormat="1" x14ac:dyDescent="0.2">
      <c r="A40" s="48"/>
      <c r="G40" s="50"/>
    </row>
    <row r="41" spans="1:7" s="49" customFormat="1" x14ac:dyDescent="0.2">
      <c r="A41" s="48"/>
      <c r="G41" s="50"/>
    </row>
    <row r="42" spans="1:7" s="49" customFormat="1" x14ac:dyDescent="0.2">
      <c r="A42" s="48"/>
      <c r="G42" s="50"/>
    </row>
    <row r="43" spans="1:7" s="49" customFormat="1" x14ac:dyDescent="0.2">
      <c r="A43" s="48"/>
      <c r="G43" s="50"/>
    </row>
    <row r="44" spans="1:7" ht="3.75" customHeight="1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3" t="s">
        <v>201</v>
      </c>
      <c r="B45" s="3"/>
      <c r="C45" s="3"/>
      <c r="D45" s="7" t="s">
        <v>70</v>
      </c>
      <c r="G45" s="20" t="s">
        <v>219</v>
      </c>
    </row>
  </sheetData>
  <sheetProtection selectLockedCells="1"/>
  <mergeCells count="14">
    <mergeCell ref="A1:G1"/>
    <mergeCell ref="A2:G2"/>
    <mergeCell ref="A4:G7"/>
    <mergeCell ref="A9:G12"/>
    <mergeCell ref="C24:G24"/>
    <mergeCell ref="C25:G25"/>
    <mergeCell ref="C26:G26"/>
    <mergeCell ref="C14:G14"/>
    <mergeCell ref="C16:G16"/>
    <mergeCell ref="C18:G18"/>
    <mergeCell ref="C23:G23"/>
    <mergeCell ref="C19:G19"/>
    <mergeCell ref="C20:G20"/>
    <mergeCell ref="C21:G21"/>
  </mergeCells>
  <dataValidations count="1">
    <dataValidation type="list" allowBlank="1" showInputMessage="1" showErrorMessage="1" sqref="D45" xr:uid="{00000000-0002-0000-0000-000000000000}">
      <formula1>Language</formula1>
    </dataValidation>
  </dataValidations>
  <hyperlinks>
    <hyperlink ref="C26" r:id="rId1" xr:uid="{00000000-0004-0000-0000-000000000000}"/>
    <hyperlink ref="C21" r:id="rId2" xr:uid="{00000000-0004-0000-0000-000001000000}"/>
    <hyperlink ref="F29" r:id="rId3" xr:uid="{00000000-0004-0000-0000-000002000000}"/>
  </hyperlinks>
  <printOptions horizontalCentered="1" verticalCentered="1"/>
  <pageMargins left="0.31496062992125984" right="0.31496062992125984" top="0.39370078740157483" bottom="0.39370078740157483" header="0.11811023622047245" footer="0.11811023622047245"/>
  <pageSetup paperSize="9" scale="8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C46"/>
  <sheetViews>
    <sheetView zoomScaleNormal="100" workbookViewId="0"/>
  </sheetViews>
  <sheetFormatPr baseColWidth="10" defaultColWidth="11.42578125" defaultRowHeight="12.75" x14ac:dyDescent="0.2"/>
  <cols>
    <col min="1" max="1" width="2.7109375" style="1" customWidth="1"/>
    <col min="2" max="2" width="9.28515625" style="1" customWidth="1"/>
    <col min="3" max="7" width="5.28515625" style="1" customWidth="1"/>
    <col min="8" max="8" width="1.7109375" style="1" customWidth="1"/>
    <col min="9" max="9" width="3.7109375" style="7" customWidth="1"/>
    <col min="10" max="10" width="1.7109375" style="1" customWidth="1"/>
    <col min="11" max="11" width="2.7109375" style="1" customWidth="1"/>
    <col min="12" max="12" width="9.28515625" style="1" customWidth="1"/>
    <col min="13" max="17" width="5.28515625" style="1" customWidth="1"/>
    <col min="18" max="18" width="1.7109375" style="1" customWidth="1"/>
    <col min="19" max="19" width="3.7109375" style="7" customWidth="1"/>
    <col min="20" max="20" width="1.7109375" style="1" customWidth="1"/>
    <col min="21" max="21" width="2.7109375" style="1" customWidth="1"/>
    <col min="22" max="22" width="9.28515625" style="1" customWidth="1"/>
    <col min="23" max="27" width="5.28515625" style="1" customWidth="1"/>
    <col min="28" max="28" width="1.7109375" style="1" customWidth="1"/>
    <col min="29" max="29" width="33.7109375" style="7" customWidth="1"/>
    <col min="30" max="16384" width="11.42578125" style="1"/>
  </cols>
  <sheetData>
    <row r="1" spans="1:29" ht="39.75" customHeight="1" x14ac:dyDescent="0.25">
      <c r="A1" s="2"/>
      <c r="B1" s="2"/>
      <c r="C1" s="2"/>
      <c r="D1" s="2"/>
      <c r="E1" s="2"/>
      <c r="F1" s="2"/>
      <c r="G1" s="2"/>
      <c r="H1" s="2"/>
      <c r="I1" s="9"/>
      <c r="J1" s="2"/>
      <c r="K1" s="2"/>
      <c r="L1" s="2"/>
      <c r="M1" s="2"/>
      <c r="N1" s="2"/>
      <c r="O1" s="2"/>
      <c r="P1" s="2"/>
      <c r="Q1" s="2"/>
      <c r="R1" s="2"/>
      <c r="S1" s="9"/>
      <c r="T1" s="86" t="s">
        <v>207</v>
      </c>
      <c r="U1" s="86"/>
      <c r="V1" s="86"/>
      <c r="W1" s="86"/>
      <c r="X1" s="86"/>
      <c r="Y1" s="86"/>
      <c r="Z1" s="86"/>
      <c r="AA1" s="86"/>
      <c r="AB1" s="86"/>
      <c r="AC1" s="86"/>
    </row>
    <row r="2" spans="1:29" ht="24.75" customHeight="1" x14ac:dyDescent="0.4">
      <c r="A2" s="59" t="s">
        <v>218</v>
      </c>
      <c r="B2" s="4"/>
      <c r="C2" s="4"/>
      <c r="D2" s="4"/>
      <c r="E2" s="4"/>
      <c r="F2" s="4"/>
      <c r="H2" s="4"/>
      <c r="I2" s="5"/>
      <c r="J2" s="4"/>
      <c r="K2" s="6"/>
      <c r="L2" s="4"/>
      <c r="M2" s="4"/>
      <c r="N2" s="4"/>
      <c r="O2" s="4"/>
      <c r="P2" s="4"/>
      <c r="Q2" s="4"/>
      <c r="R2" s="4"/>
      <c r="S2" s="5"/>
      <c r="T2" s="4"/>
      <c r="U2" s="6"/>
      <c r="V2" s="4"/>
      <c r="W2" s="4"/>
      <c r="X2" s="4"/>
      <c r="Y2" s="4"/>
      <c r="Z2" s="4"/>
      <c r="AA2" s="4"/>
      <c r="AB2" s="4"/>
      <c r="AC2" s="33" t="str">
        <f>Start!C14</f>
        <v>HIS-OEM Sample project A</v>
      </c>
    </row>
    <row r="3" spans="1:29" x14ac:dyDescent="0.2">
      <c r="A3" s="34">
        <v>1</v>
      </c>
      <c r="B3" s="42" t="str">
        <f>VLOOKUP($A$3,Location_Details,2,FALSE)</f>
        <v>Software Sample GmbH &amp; Co. AG</v>
      </c>
      <c r="C3" s="35"/>
      <c r="D3" s="35"/>
      <c r="E3" s="35"/>
      <c r="F3" s="35"/>
      <c r="G3" s="35"/>
      <c r="H3" s="35"/>
      <c r="I3" s="36"/>
      <c r="J3" s="35"/>
      <c r="K3" s="34"/>
      <c r="L3" s="34"/>
      <c r="M3" s="35"/>
      <c r="N3" s="36" t="str">
        <f>VLOOKUP($A$3,Location_Details,4,FALSE)</f>
        <v>Embedded Software Development</v>
      </c>
      <c r="O3" s="35"/>
      <c r="P3" s="35"/>
      <c r="Q3" s="35"/>
      <c r="R3" s="35"/>
      <c r="S3" s="36"/>
      <c r="T3" s="35"/>
      <c r="U3" s="34"/>
      <c r="V3" s="34"/>
      <c r="W3" s="35"/>
      <c r="X3" s="35"/>
      <c r="Y3" s="35"/>
      <c r="Z3" s="35"/>
      <c r="AA3" s="35"/>
      <c r="AB3" s="35"/>
      <c r="AC3" s="37" t="s">
        <v>217</v>
      </c>
    </row>
    <row r="4" spans="1:29" x14ac:dyDescent="0.2">
      <c r="A4" s="38"/>
      <c r="B4" s="43" t="str">
        <f>VLOOKUP($A$3,Location_Details,3,FALSE)</f>
        <v>Industrieweg 100, D-45678 Musterstadt</v>
      </c>
      <c r="C4" s="38"/>
      <c r="D4" s="38"/>
      <c r="E4" s="38"/>
      <c r="F4" s="38"/>
      <c r="G4" s="38"/>
      <c r="H4" s="38"/>
      <c r="I4" s="39"/>
      <c r="J4" s="38"/>
      <c r="K4" s="38"/>
      <c r="L4" s="38"/>
      <c r="M4" s="38" t="s">
        <v>216</v>
      </c>
      <c r="N4" s="39"/>
      <c r="O4" s="38"/>
      <c r="P4" s="38"/>
      <c r="Q4" s="38"/>
      <c r="R4" s="38"/>
      <c r="S4" s="39"/>
      <c r="T4" s="38"/>
      <c r="U4" s="38"/>
      <c r="V4" s="38"/>
      <c r="W4" s="38"/>
      <c r="X4" s="38"/>
      <c r="Y4" s="38"/>
      <c r="Z4" s="38"/>
      <c r="AA4" s="38"/>
      <c r="AB4" s="38"/>
      <c r="AC4" s="40" t="str">
        <f>"Email: " &amp; VLOOKUP($A$3,Location_Details,6,FALSE)</f>
        <v>Email: mustermann@company.com</v>
      </c>
    </row>
    <row r="5" spans="1:29" x14ac:dyDescent="0.2">
      <c r="A5" s="13"/>
      <c r="B5" s="13"/>
      <c r="C5" s="13"/>
      <c r="D5" s="13"/>
      <c r="E5" s="13"/>
      <c r="F5" s="13"/>
      <c r="G5" s="13"/>
      <c r="H5" s="13"/>
      <c r="I5" s="17"/>
      <c r="J5" s="13"/>
      <c r="K5" s="13"/>
      <c r="L5" s="13"/>
      <c r="M5" s="13"/>
      <c r="N5" s="13"/>
      <c r="O5" s="13"/>
      <c r="P5" s="13"/>
      <c r="Q5" s="13"/>
      <c r="R5" s="13"/>
      <c r="S5" s="17"/>
      <c r="T5" s="13"/>
      <c r="U5" s="13"/>
      <c r="V5" s="13"/>
      <c r="W5" s="13"/>
      <c r="X5" s="13"/>
      <c r="Y5" s="13"/>
      <c r="Z5" s="13"/>
      <c r="AA5" s="13"/>
      <c r="AB5" s="13"/>
      <c r="AC5" s="17"/>
    </row>
    <row r="6" spans="1:29" x14ac:dyDescent="0.2">
      <c r="A6" s="11" t="s">
        <v>177</v>
      </c>
      <c r="B6" s="3"/>
      <c r="C6" s="3"/>
      <c r="D6" s="3"/>
      <c r="E6" s="3"/>
      <c r="F6" s="3"/>
      <c r="G6" s="3"/>
      <c r="H6" s="3"/>
      <c r="I6" s="19"/>
      <c r="K6" s="11" t="s">
        <v>179</v>
      </c>
      <c r="L6" s="3"/>
      <c r="M6" s="3"/>
      <c r="N6" s="3"/>
      <c r="O6" s="3"/>
      <c r="P6" s="3"/>
      <c r="Q6" s="3"/>
      <c r="R6" s="3"/>
      <c r="S6" s="19"/>
      <c r="U6" s="11" t="s">
        <v>181</v>
      </c>
      <c r="V6" s="3"/>
      <c r="W6" s="3"/>
      <c r="X6" s="3"/>
      <c r="Y6" s="3"/>
      <c r="Z6" s="3"/>
      <c r="AA6" s="3"/>
      <c r="AB6" s="3"/>
      <c r="AC6" s="19"/>
    </row>
    <row r="7" spans="1:29" x14ac:dyDescent="0.2">
      <c r="A7" s="21" t="s">
        <v>178</v>
      </c>
      <c r="B7" s="13"/>
      <c r="C7" s="13"/>
      <c r="D7" s="13"/>
      <c r="E7" s="13"/>
      <c r="F7" s="13"/>
      <c r="G7" s="13"/>
      <c r="H7" s="13"/>
      <c r="I7" s="14"/>
      <c r="K7" s="21" t="s">
        <v>180</v>
      </c>
      <c r="L7" s="13"/>
      <c r="M7" s="13"/>
      <c r="N7" s="13"/>
      <c r="O7" s="13"/>
      <c r="P7" s="13"/>
      <c r="Q7" s="13"/>
      <c r="R7" s="13"/>
      <c r="S7" s="14"/>
      <c r="U7" s="21" t="s">
        <v>182</v>
      </c>
      <c r="V7" s="13"/>
      <c r="W7" s="13"/>
      <c r="X7" s="13"/>
      <c r="Y7" s="13"/>
      <c r="Z7" s="13"/>
      <c r="AA7" s="13"/>
      <c r="AB7" s="13"/>
      <c r="AC7" s="14"/>
    </row>
    <row r="8" spans="1:29" x14ac:dyDescent="0.2">
      <c r="A8" s="12"/>
      <c r="B8" s="13"/>
      <c r="C8" s="13"/>
      <c r="D8" s="13"/>
      <c r="E8" s="13"/>
      <c r="F8" s="13"/>
      <c r="G8" s="13"/>
      <c r="H8" s="13"/>
      <c r="I8" s="14"/>
      <c r="K8" s="12"/>
      <c r="L8" s="13"/>
      <c r="M8" s="13"/>
      <c r="N8" s="13"/>
      <c r="O8" s="13"/>
      <c r="P8" s="13"/>
      <c r="Q8" s="13"/>
      <c r="R8" s="13"/>
      <c r="S8" s="14"/>
      <c r="U8" s="12"/>
      <c r="V8" s="13"/>
      <c r="W8" s="13"/>
      <c r="X8" s="13"/>
      <c r="Y8" s="13"/>
      <c r="Z8" s="13"/>
      <c r="AA8" s="13"/>
      <c r="AB8" s="13"/>
      <c r="AC8" s="14"/>
    </row>
    <row r="9" spans="1:29" x14ac:dyDescent="0.2">
      <c r="A9" s="12"/>
      <c r="B9" s="15" t="s">
        <v>5</v>
      </c>
      <c r="C9" s="57" t="s">
        <v>202</v>
      </c>
      <c r="D9" s="58" t="s">
        <v>203</v>
      </c>
      <c r="E9" s="58" t="s">
        <v>204</v>
      </c>
      <c r="F9" s="58" t="s">
        <v>205</v>
      </c>
      <c r="G9" s="58" t="s">
        <v>206</v>
      </c>
      <c r="H9" s="13"/>
      <c r="I9" s="14" t="s">
        <v>6</v>
      </c>
      <c r="K9" s="12"/>
      <c r="L9" s="15" t="s">
        <v>7</v>
      </c>
      <c r="M9" s="57" t="s">
        <v>202</v>
      </c>
      <c r="N9" s="58" t="s">
        <v>203</v>
      </c>
      <c r="O9" s="58" t="s">
        <v>204</v>
      </c>
      <c r="P9" s="58" t="s">
        <v>205</v>
      </c>
      <c r="Q9" s="58" t="s">
        <v>206</v>
      </c>
      <c r="R9" s="13"/>
      <c r="S9" s="14" t="s">
        <v>8</v>
      </c>
      <c r="U9" s="12"/>
      <c r="V9" s="15" t="s">
        <v>9</v>
      </c>
      <c r="W9" s="57" t="s">
        <v>202</v>
      </c>
      <c r="X9" s="58" t="s">
        <v>203</v>
      </c>
      <c r="Y9" s="58" t="s">
        <v>204</v>
      </c>
      <c r="Z9" s="58" t="s">
        <v>205</v>
      </c>
      <c r="AA9" s="58" t="s">
        <v>206</v>
      </c>
      <c r="AB9" s="13"/>
      <c r="AC9" s="14" t="s">
        <v>4</v>
      </c>
    </row>
    <row r="10" spans="1:29" x14ac:dyDescent="0.2">
      <c r="A10" s="16" t="s">
        <v>98</v>
      </c>
      <c r="B10" s="13"/>
      <c r="C10" s="13"/>
      <c r="D10" s="13"/>
      <c r="E10" s="13"/>
      <c r="F10" s="13"/>
      <c r="G10" s="13"/>
      <c r="H10" s="13"/>
      <c r="I10" s="14"/>
      <c r="K10" s="16" t="s">
        <v>98</v>
      </c>
      <c r="L10" s="13"/>
      <c r="M10" s="13"/>
      <c r="N10" s="13"/>
      <c r="O10" s="13"/>
      <c r="P10" s="13"/>
      <c r="Q10" s="13"/>
      <c r="R10" s="13"/>
      <c r="S10" s="14"/>
      <c r="U10" s="16" t="s">
        <v>98</v>
      </c>
      <c r="V10" s="13"/>
      <c r="W10" s="13"/>
      <c r="X10" s="13"/>
      <c r="Y10" s="13"/>
      <c r="Z10" s="13"/>
      <c r="AA10" s="13"/>
      <c r="AB10" s="13"/>
      <c r="AC10" s="14"/>
    </row>
    <row r="11" spans="1:29" x14ac:dyDescent="0.2">
      <c r="A11" s="12"/>
      <c r="B11" s="8" t="str">
        <f>HLOOKUP($D$34,Listboxes!$B$3:$D$19,2,FALSE)</f>
        <v>MAN.3</v>
      </c>
      <c r="C11" s="31"/>
      <c r="D11" s="31"/>
      <c r="E11" s="31"/>
      <c r="F11" s="31"/>
      <c r="G11" s="31"/>
      <c r="H11" s="12"/>
      <c r="I11" s="22">
        <f>IF(OR(C11="",C11="N",C11="P",C11="N/A"),0,IF(C11="L",1,IF(OR(D11="",E11="",D11="N",E11="N",D11="P",E11="P",D11="N/A",E11="N/A"),1,IF(OR(D11="L",E11="L"),2,IF(OR(F11="",G11="",F11="N/A",G11="N/A",F11="N",G11="N",F11="P",G11="P"),2,3)))))</f>
        <v>0</v>
      </c>
      <c r="K11" s="12"/>
      <c r="L11" s="8" t="str">
        <f>HLOOKUP($N$34,Listboxes!$B$3:$D$19,2,FALSE)</f>
        <v>MAN.3</v>
      </c>
      <c r="M11" s="31"/>
      <c r="N11" s="31"/>
      <c r="O11" s="31"/>
      <c r="P11" s="31"/>
      <c r="Q11" s="31"/>
      <c r="R11" s="13"/>
      <c r="S11" s="22">
        <f>IF(OR(M11="",M11="N",M11="P",M11="N/A"),0,IF(M11="L",1,IF(OR(N11="",O11="",N11="N",O11="N",N11="P",O11="P",N11="N/A",O11="N/A"),1,IF(OR(N11="L",O11="L"),2,IF(OR(P11="",Q11="",P11="N/A",Q11="N/A",P11="N",Q11="N",P11="P",Q11="P"),2,3)))))</f>
        <v>0</v>
      </c>
      <c r="U11" s="12"/>
      <c r="V11" s="8" t="str">
        <f>HLOOKUP($X$34,Listboxes!$B$3:$D$19,2,FALSE)</f>
        <v>MAN.3</v>
      </c>
      <c r="W11" s="31"/>
      <c r="X11" s="31"/>
      <c r="Y11" s="31"/>
      <c r="Z11" s="31"/>
      <c r="AA11" s="31"/>
      <c r="AB11" s="13"/>
      <c r="AC11" s="22">
        <f>IF(OR(W11="",W11="N",W11="P",W11="N/A"),0,IF(W11="L",1,IF(OR(X11="",Y11="",X11="N",Y11="N",X11="P",Y11="P",X11="N/A",Y11="N/A"),1,IF(OR(X11="L",Y11="L"),2,IF(OR(Z11="",AA11="",Z11="N/A",AA11="N/A",Z11="N",AA11="N",Z11="P",AA11="P"),2,3)))))</f>
        <v>0</v>
      </c>
    </row>
    <row r="12" spans="1:29" x14ac:dyDescent="0.2">
      <c r="A12" s="12"/>
      <c r="B12" s="8" t="str">
        <f>HLOOKUP($D$34,Listboxes!$B$3:$D$19,3,FALSE)</f>
        <v>MAN.5</v>
      </c>
      <c r="C12" s="31"/>
      <c r="D12" s="31"/>
      <c r="E12" s="31"/>
      <c r="F12" s="31"/>
      <c r="G12" s="31"/>
      <c r="H12" s="12"/>
      <c r="I12" s="22">
        <f t="shared" ref="I12:I30" si="0">IF(OR(C12="",C12="N",C12="P",C12="N/A"),0,IF(C12="L",1,IF(OR(D12="",E12="",D12="N",E12="N",D12="P",E12="P",D12="N/A",E12="N/A"),1,IF(OR(D12="L",E12="L"),2,IF(OR(F12="",G12="",F12="N/A",G12="N/A",F12="N",G12="N",F12="P",G12="P"),2,3)))))</f>
        <v>0</v>
      </c>
      <c r="K12" s="12"/>
      <c r="L12" s="8" t="str">
        <f>HLOOKUP($N$34,Listboxes!$B$3:$D$19,3,FALSE)</f>
        <v>MAN.5</v>
      </c>
      <c r="M12" s="31"/>
      <c r="N12" s="31"/>
      <c r="O12" s="31"/>
      <c r="P12" s="31"/>
      <c r="Q12" s="31"/>
      <c r="R12" s="13"/>
      <c r="S12" s="22">
        <f t="shared" ref="S12:S13" si="1">IF(OR(M12="",M12="N",M12="P",M12="N/A"),0,IF(M12="L",1,IF(OR(N12="",O12="",N12="N",O12="N",N12="P",O12="P",N12="N/A",O12="N/A"),1,IF(OR(N12="L",O12="L"),2,IF(OR(P12="",Q12="",P12="N/A",Q12="N/A",P12="N",Q12="N",P12="P",Q12="P"),2,3)))))</f>
        <v>0</v>
      </c>
      <c r="U12" s="12"/>
      <c r="V12" s="8" t="str">
        <f>HLOOKUP($X$34,Listboxes!$B$3:$D$19,3,FALSE)</f>
        <v>MAN.5</v>
      </c>
      <c r="W12" s="31"/>
      <c r="X12" s="31"/>
      <c r="Y12" s="31"/>
      <c r="Z12" s="31"/>
      <c r="AA12" s="31"/>
      <c r="AB12" s="13"/>
      <c r="AC12" s="22">
        <f t="shared" ref="AC12:AC13" si="2">IF(OR(W12="",W12="N",W12="P",W12="N/A"),0,IF(W12="L",1,IF(OR(X12="",Y12="",X12="N",Y12="N",X12="P",Y12="P",X12="N/A",Y12="N/A"),1,IF(OR(X12="L",Y12="L"),2,IF(OR(Z12="",AA12="",Z12="N/A",AA12="N/A",Z12="N",AA12="N",Z12="P",AA12="P"),2,3)))))</f>
        <v>0</v>
      </c>
    </row>
    <row r="13" spans="1:29" x14ac:dyDescent="0.2">
      <c r="A13" s="12"/>
      <c r="B13" s="8" t="str">
        <f>HLOOKUP($D$34,Listboxes!$B$3:$D$19,4,FALSE)</f>
        <v>ACQ.4</v>
      </c>
      <c r="C13" s="31"/>
      <c r="D13" s="31"/>
      <c r="E13" s="31"/>
      <c r="F13" s="31"/>
      <c r="G13" s="31"/>
      <c r="H13" s="12"/>
      <c r="I13" s="22">
        <f t="shared" si="0"/>
        <v>0</v>
      </c>
      <c r="K13" s="12"/>
      <c r="L13" s="8" t="str">
        <f>HLOOKUP($N$34,Listboxes!$B$3:$D$19,4,FALSE)</f>
        <v>ACQ.4</v>
      </c>
      <c r="M13" s="31"/>
      <c r="N13" s="31"/>
      <c r="O13" s="31"/>
      <c r="P13" s="31"/>
      <c r="Q13" s="31"/>
      <c r="R13" s="13"/>
      <c r="S13" s="22">
        <f t="shared" si="1"/>
        <v>0</v>
      </c>
      <c r="U13" s="12"/>
      <c r="V13" s="8" t="str">
        <f>HLOOKUP($X$34,Listboxes!$B$3:$D$19,4,FALSE)</f>
        <v>ACQ.4</v>
      </c>
      <c r="W13" s="31"/>
      <c r="X13" s="31"/>
      <c r="Y13" s="31"/>
      <c r="Z13" s="31"/>
      <c r="AA13" s="31"/>
      <c r="AB13" s="13"/>
      <c r="AC13" s="22">
        <f t="shared" si="2"/>
        <v>0</v>
      </c>
    </row>
    <row r="14" spans="1:29" x14ac:dyDescent="0.2">
      <c r="A14" s="16" t="s">
        <v>183</v>
      </c>
      <c r="B14" s="13"/>
      <c r="C14" s="13"/>
      <c r="D14" s="13"/>
      <c r="E14" s="13"/>
      <c r="F14" s="13"/>
      <c r="G14" s="13"/>
      <c r="H14" s="13"/>
      <c r="I14" s="14"/>
      <c r="K14" s="16" t="s">
        <v>183</v>
      </c>
      <c r="L14" s="13"/>
      <c r="M14" s="13"/>
      <c r="N14" s="13"/>
      <c r="O14" s="13"/>
      <c r="P14" s="13"/>
      <c r="Q14" s="13"/>
      <c r="R14" s="13"/>
      <c r="S14" s="14"/>
      <c r="U14" s="16" t="s">
        <v>183</v>
      </c>
      <c r="V14" s="13"/>
      <c r="W14" s="13"/>
      <c r="X14" s="13"/>
      <c r="Y14" s="13"/>
      <c r="Z14" s="13"/>
      <c r="AA14" s="13"/>
      <c r="AB14" s="13"/>
      <c r="AC14" s="14"/>
    </row>
    <row r="15" spans="1:29" x14ac:dyDescent="0.2">
      <c r="A15" s="12"/>
      <c r="B15" s="8" t="str">
        <f>HLOOKUP($D$34,Listboxes!$B$3:$D$19,5,FALSE)</f>
        <v>ENG.2</v>
      </c>
      <c r="C15" s="31"/>
      <c r="D15" s="31"/>
      <c r="E15" s="31"/>
      <c r="F15" s="31"/>
      <c r="G15" s="31"/>
      <c r="H15" s="13"/>
      <c r="I15" s="22">
        <f t="shared" si="0"/>
        <v>0</v>
      </c>
      <c r="K15" s="12"/>
      <c r="L15" s="8" t="str">
        <f>HLOOKUP($N$34,Listboxes!$B$3:$D$19,5,FALSE)</f>
        <v>ENG.2</v>
      </c>
      <c r="M15" s="31"/>
      <c r="N15" s="31"/>
      <c r="O15" s="31"/>
      <c r="P15" s="31"/>
      <c r="Q15" s="31"/>
      <c r="R15" s="13"/>
      <c r="S15" s="22">
        <f t="shared" ref="S15:S20" si="3">IF(OR(M15="",M15="N",M15="P",M15="N/A"),0,IF(M15="L",1,IF(OR(N15="",O15="",N15="N",O15="N",N15="P",O15="P",N15="N/A",O15="N/A"),1,IF(OR(N15="L",O15="L"),2,IF(OR(P15="",Q15="",P15="N/A",Q15="N/A",P15="N",Q15="N",P15="P",Q15="P"),2,3)))))</f>
        <v>0</v>
      </c>
      <c r="U15" s="12"/>
      <c r="V15" s="8" t="str">
        <f>HLOOKUP($X$34,Listboxes!$B$3:$D$19,5,FALSE)</f>
        <v>ENG.2</v>
      </c>
      <c r="W15" s="31"/>
      <c r="X15" s="31"/>
      <c r="Y15" s="31"/>
      <c r="Z15" s="31"/>
      <c r="AA15" s="31"/>
      <c r="AB15" s="13"/>
      <c r="AC15" s="22">
        <f t="shared" ref="AC15:AC20" si="4">IF(OR(W15="",W15="N",W15="P",W15="N/A"),0,IF(W15="L",1,IF(OR(X15="",Y15="",X15="N",Y15="N",X15="P",Y15="P",X15="N/A",Y15="N/A"),1,IF(OR(X15="L",Y15="L"),2,IF(OR(Z15="",AA15="",Z15="N/A",AA15="N/A",Z15="N",AA15="N",Z15="P",AA15="P"),2,3)))))</f>
        <v>0</v>
      </c>
    </row>
    <row r="16" spans="1:29" x14ac:dyDescent="0.2">
      <c r="A16" s="12"/>
      <c r="B16" s="8" t="str">
        <f>HLOOKUP($D$34,Listboxes!$B$3:$D$19,7,FALSE)</f>
        <v>ENG.4</v>
      </c>
      <c r="C16" s="31"/>
      <c r="D16" s="31"/>
      <c r="E16" s="31"/>
      <c r="F16" s="31"/>
      <c r="G16" s="31"/>
      <c r="H16" s="13"/>
      <c r="I16" s="22">
        <f t="shared" si="0"/>
        <v>0</v>
      </c>
      <c r="K16" s="12"/>
      <c r="L16" s="8" t="str">
        <f>HLOOKUP($N$34,Listboxes!$B$3:$D$19,7,FALSE)</f>
        <v>ENG.4</v>
      </c>
      <c r="M16" s="31"/>
      <c r="N16" s="31"/>
      <c r="O16" s="31"/>
      <c r="P16" s="31"/>
      <c r="Q16" s="31"/>
      <c r="R16" s="13"/>
      <c r="S16" s="22">
        <f t="shared" si="3"/>
        <v>0</v>
      </c>
      <c r="U16" s="12"/>
      <c r="V16" s="8" t="str">
        <f>HLOOKUP($X$34,Listboxes!$B$3:$D$19,7,FALSE)</f>
        <v>ENG.4</v>
      </c>
      <c r="W16" s="31"/>
      <c r="X16" s="31"/>
      <c r="Y16" s="31"/>
      <c r="Z16" s="31"/>
      <c r="AA16" s="31"/>
      <c r="AB16" s="13"/>
      <c r="AC16" s="22">
        <f t="shared" si="4"/>
        <v>0</v>
      </c>
    </row>
    <row r="17" spans="1:29" x14ac:dyDescent="0.2">
      <c r="A17" s="16" t="s">
        <v>184</v>
      </c>
      <c r="B17" s="13"/>
      <c r="C17" s="13"/>
      <c r="D17" s="13"/>
      <c r="E17" s="13"/>
      <c r="F17" s="13"/>
      <c r="G17" s="13"/>
      <c r="H17" s="13"/>
      <c r="I17" s="14"/>
      <c r="K17" s="16" t="s">
        <v>184</v>
      </c>
      <c r="L17" s="13"/>
      <c r="M17" s="13"/>
      <c r="N17" s="13"/>
      <c r="O17" s="13"/>
      <c r="P17" s="13"/>
      <c r="Q17" s="13"/>
      <c r="R17" s="13"/>
      <c r="S17" s="14"/>
      <c r="U17" s="16" t="s">
        <v>184</v>
      </c>
      <c r="V17" s="13"/>
      <c r="W17" s="13"/>
      <c r="X17" s="13"/>
      <c r="Y17" s="13"/>
      <c r="Z17" s="13"/>
      <c r="AA17" s="13"/>
      <c r="AB17" s="13"/>
      <c r="AC17" s="14"/>
    </row>
    <row r="18" spans="1:29" x14ac:dyDescent="0.2">
      <c r="A18" s="12"/>
      <c r="B18" s="8" t="str">
        <f>HLOOKUP($D$34,Listboxes!$B$3:$D$19,6,FALSE)</f>
        <v>ENG.3</v>
      </c>
      <c r="C18" s="31"/>
      <c r="D18" s="31"/>
      <c r="E18" s="31"/>
      <c r="F18" s="31"/>
      <c r="G18" s="31"/>
      <c r="H18" s="13"/>
      <c r="I18" s="22">
        <f t="shared" si="0"/>
        <v>0</v>
      </c>
      <c r="K18" s="12"/>
      <c r="L18" s="8" t="str">
        <f>HLOOKUP($N$34,Listboxes!$B$3:$D$19,6,FALSE)</f>
        <v>ENG.3</v>
      </c>
      <c r="M18" s="31"/>
      <c r="N18" s="31"/>
      <c r="O18" s="31"/>
      <c r="P18" s="31"/>
      <c r="Q18" s="31"/>
      <c r="R18" s="13"/>
      <c r="S18" s="22">
        <f t="shared" si="3"/>
        <v>0</v>
      </c>
      <c r="U18" s="12"/>
      <c r="V18" s="8" t="str">
        <f>HLOOKUP($X$34,Listboxes!$B$3:$D$19,6,FALSE)</f>
        <v>ENG.3</v>
      </c>
      <c r="W18" s="31"/>
      <c r="X18" s="31"/>
      <c r="Y18" s="31"/>
      <c r="Z18" s="31"/>
      <c r="AA18" s="31"/>
      <c r="AB18" s="13"/>
      <c r="AC18" s="22">
        <f t="shared" si="4"/>
        <v>0</v>
      </c>
    </row>
    <row r="19" spans="1:29" x14ac:dyDescent="0.2">
      <c r="A19" s="12"/>
      <c r="B19" s="8" t="str">
        <f>HLOOKUP($D$34,Listboxes!$B$3:$D$19,8,FALSE)</f>
        <v>ENG.5</v>
      </c>
      <c r="C19" s="31"/>
      <c r="D19" s="31"/>
      <c r="E19" s="31"/>
      <c r="F19" s="31"/>
      <c r="G19" s="31"/>
      <c r="H19" s="13"/>
      <c r="I19" s="22">
        <f t="shared" si="0"/>
        <v>0</v>
      </c>
      <c r="K19" s="12"/>
      <c r="L19" s="8" t="str">
        <f>HLOOKUP($N$34,Listboxes!$B$3:$D$19,8,FALSE)</f>
        <v>ENG.5</v>
      </c>
      <c r="M19" s="31"/>
      <c r="N19" s="31"/>
      <c r="O19" s="31"/>
      <c r="P19" s="31"/>
      <c r="Q19" s="31"/>
      <c r="R19" s="13"/>
      <c r="S19" s="22">
        <f t="shared" si="3"/>
        <v>0</v>
      </c>
      <c r="U19" s="12"/>
      <c r="V19" s="8" t="str">
        <f>HLOOKUP($X$34,Listboxes!$B$3:$D$19,8,FALSE)</f>
        <v>ENG.5</v>
      </c>
      <c r="W19" s="31"/>
      <c r="X19" s="31"/>
      <c r="Y19" s="31"/>
      <c r="Z19" s="31"/>
      <c r="AA19" s="31"/>
      <c r="AB19" s="13"/>
      <c r="AC19" s="22">
        <f t="shared" si="4"/>
        <v>0</v>
      </c>
    </row>
    <row r="20" spans="1:29" x14ac:dyDescent="0.2">
      <c r="A20" s="12"/>
      <c r="B20" s="8" t="str">
        <f>HLOOKUP($D$34,Listboxes!$B$3:$D$19,9,FALSE)</f>
        <v>ENG.6</v>
      </c>
      <c r="C20" s="31"/>
      <c r="D20" s="31"/>
      <c r="E20" s="31"/>
      <c r="F20" s="31"/>
      <c r="G20" s="31"/>
      <c r="H20" s="13"/>
      <c r="I20" s="22">
        <f t="shared" si="0"/>
        <v>0</v>
      </c>
      <c r="K20" s="12"/>
      <c r="L20" s="8" t="str">
        <f>HLOOKUP($N$34,Listboxes!$B$3:$D$19,9,FALSE)</f>
        <v>ENG.6</v>
      </c>
      <c r="M20" s="31"/>
      <c r="N20" s="31"/>
      <c r="O20" s="31"/>
      <c r="P20" s="31"/>
      <c r="Q20" s="31"/>
      <c r="R20" s="13"/>
      <c r="S20" s="22">
        <f t="shared" si="3"/>
        <v>0</v>
      </c>
      <c r="U20" s="12"/>
      <c r="V20" s="8" t="str">
        <f>HLOOKUP($X$34,Listboxes!$B$3:$D$19,9,FALSE)</f>
        <v>ENG.6</v>
      </c>
      <c r="W20" s="31"/>
      <c r="X20" s="31"/>
      <c r="Y20" s="31"/>
      <c r="Z20" s="31"/>
      <c r="AA20" s="31"/>
      <c r="AB20" s="13"/>
      <c r="AC20" s="22">
        <f t="shared" si="4"/>
        <v>0</v>
      </c>
    </row>
    <row r="21" spans="1:29" x14ac:dyDescent="0.2">
      <c r="A21" s="16" t="s">
        <v>185</v>
      </c>
      <c r="B21" s="13"/>
      <c r="C21" s="13"/>
      <c r="D21" s="13"/>
      <c r="E21" s="13"/>
      <c r="F21" s="13"/>
      <c r="G21" s="13"/>
      <c r="H21" s="13"/>
      <c r="I21" s="14"/>
      <c r="K21" s="16" t="s">
        <v>185</v>
      </c>
      <c r="L21" s="13"/>
      <c r="M21" s="13"/>
      <c r="N21" s="13"/>
      <c r="O21" s="13"/>
      <c r="P21" s="13"/>
      <c r="Q21" s="13"/>
      <c r="R21" s="13"/>
      <c r="S21" s="14"/>
      <c r="U21" s="16" t="s">
        <v>185</v>
      </c>
      <c r="V21" s="13"/>
      <c r="W21" s="13"/>
      <c r="X21" s="13"/>
      <c r="Y21" s="13"/>
      <c r="Z21" s="13"/>
      <c r="AA21" s="13"/>
      <c r="AB21" s="13"/>
      <c r="AC21" s="14"/>
    </row>
    <row r="22" spans="1:29" x14ac:dyDescent="0.2">
      <c r="A22" s="12"/>
      <c r="B22" s="8" t="str">
        <f>HLOOKUP($D$34,Listboxes!$B$3:$D$19,10,FALSE)</f>
        <v>ENG.7</v>
      </c>
      <c r="C22" s="31"/>
      <c r="D22" s="31"/>
      <c r="E22" s="31"/>
      <c r="F22" s="31"/>
      <c r="G22" s="31"/>
      <c r="H22" s="13"/>
      <c r="I22" s="22">
        <f t="shared" si="0"/>
        <v>0</v>
      </c>
      <c r="K22" s="12"/>
      <c r="L22" s="8" t="str">
        <f>HLOOKUP($N$34,Listboxes!$B$3:$D$19,10,FALSE)</f>
        <v>ENG.7</v>
      </c>
      <c r="M22" s="31"/>
      <c r="N22" s="31"/>
      <c r="O22" s="31"/>
      <c r="P22" s="31"/>
      <c r="Q22" s="31"/>
      <c r="R22" s="13"/>
      <c r="S22" s="22">
        <f t="shared" ref="S22:S25" si="5">IF(OR(M22="",M22="N",M22="P",M22="N/A"),0,IF(M22="L",1,IF(OR(N22="",O22="",N22="N",O22="N",N22="P",O22="P",N22="N/A",O22="N/A"),1,IF(OR(N22="L",O22="L"),2,IF(OR(P22="",Q22="",P22="N/A",Q22="N/A",P22="N",Q22="N",P22="P",Q22="P"),2,3)))))</f>
        <v>0</v>
      </c>
      <c r="U22" s="12"/>
      <c r="V22" s="8" t="str">
        <f>HLOOKUP($X$34,Listboxes!$B$3:$D$19,10,FALSE)</f>
        <v>ENG.7</v>
      </c>
      <c r="W22" s="31"/>
      <c r="X22" s="31"/>
      <c r="Y22" s="31"/>
      <c r="Z22" s="31"/>
      <c r="AA22" s="31"/>
      <c r="AB22" s="13"/>
      <c r="AC22" s="22">
        <f t="shared" ref="AC22:AC25" si="6">IF(OR(W22="",W22="N",W22="P",W22="N/A"),0,IF(W22="L",1,IF(OR(X22="",Y22="",X22="N",Y22="N",X22="P",Y22="P",X22="N/A",Y22="N/A"),1,IF(OR(X22="L",Y22="L"),2,IF(OR(Z22="",AA22="",Z22="N/A",AA22="N/A",Z22="N",AA22="N",Z22="P",AA22="P"),2,3)))))</f>
        <v>0</v>
      </c>
    </row>
    <row r="23" spans="1:29" x14ac:dyDescent="0.2">
      <c r="A23" s="12"/>
      <c r="B23" s="8" t="str">
        <f>HLOOKUP($D$34,Listboxes!$B$3:$D$19,11,FALSE)</f>
        <v>ENG.8</v>
      </c>
      <c r="C23" s="31"/>
      <c r="D23" s="31"/>
      <c r="E23" s="31"/>
      <c r="F23" s="31"/>
      <c r="G23" s="31"/>
      <c r="H23" s="13"/>
      <c r="I23" s="22">
        <f t="shared" si="0"/>
        <v>0</v>
      </c>
      <c r="K23" s="12"/>
      <c r="L23" s="8" t="str">
        <f>HLOOKUP($N$34,Listboxes!$B$3:$D$19,11,FALSE)</f>
        <v>ENG.8</v>
      </c>
      <c r="M23" s="31"/>
      <c r="N23" s="31"/>
      <c r="O23" s="31"/>
      <c r="P23" s="31"/>
      <c r="Q23" s="31"/>
      <c r="R23" s="13"/>
      <c r="S23" s="22">
        <f t="shared" si="5"/>
        <v>0</v>
      </c>
      <c r="U23" s="12"/>
      <c r="V23" s="8" t="str">
        <f>HLOOKUP($X$34,Listboxes!$B$3:$D$19,11,FALSE)</f>
        <v>ENG.8</v>
      </c>
      <c r="W23" s="31"/>
      <c r="X23" s="31"/>
      <c r="Y23" s="31"/>
      <c r="Z23" s="31"/>
      <c r="AA23" s="31"/>
      <c r="AB23" s="13"/>
      <c r="AC23" s="22">
        <f t="shared" si="6"/>
        <v>0</v>
      </c>
    </row>
    <row r="24" spans="1:29" x14ac:dyDescent="0.2">
      <c r="A24" s="12"/>
      <c r="B24" s="8" t="str">
        <f>HLOOKUP($D$34,Listboxes!$B$3:$D$19,12,FALSE)</f>
        <v>ENG.9</v>
      </c>
      <c r="C24" s="31"/>
      <c r="D24" s="31"/>
      <c r="E24" s="31"/>
      <c r="F24" s="31"/>
      <c r="G24" s="31"/>
      <c r="H24" s="13"/>
      <c r="I24" s="22">
        <f t="shared" si="0"/>
        <v>0</v>
      </c>
      <c r="K24" s="12"/>
      <c r="L24" s="8" t="str">
        <f>HLOOKUP($N$34,Listboxes!$B$3:$D$19,12,FALSE)</f>
        <v>ENG.9</v>
      </c>
      <c r="M24" s="31"/>
      <c r="N24" s="31"/>
      <c r="O24" s="31"/>
      <c r="P24" s="31"/>
      <c r="Q24" s="31"/>
      <c r="R24" s="13"/>
      <c r="S24" s="22">
        <f t="shared" si="5"/>
        <v>0</v>
      </c>
      <c r="U24" s="12"/>
      <c r="V24" s="8" t="str">
        <f>HLOOKUP($X$34,Listboxes!$B$3:$D$19,12,FALSE)</f>
        <v>ENG.9</v>
      </c>
      <c r="W24" s="31"/>
      <c r="X24" s="31"/>
      <c r="Y24" s="31"/>
      <c r="Z24" s="31"/>
      <c r="AA24" s="31"/>
      <c r="AB24" s="13"/>
      <c r="AC24" s="22">
        <f t="shared" si="6"/>
        <v>0</v>
      </c>
    </row>
    <row r="25" spans="1:29" x14ac:dyDescent="0.2">
      <c r="A25" s="12"/>
      <c r="B25" s="8" t="str">
        <f>HLOOKUP($D$34,Listboxes!$B$3:$D$19,13,FALSE)</f>
        <v>ENG.10</v>
      </c>
      <c r="C25" s="31"/>
      <c r="D25" s="31"/>
      <c r="E25" s="31"/>
      <c r="F25" s="31"/>
      <c r="G25" s="31"/>
      <c r="H25" s="13"/>
      <c r="I25" s="22">
        <f t="shared" si="0"/>
        <v>0</v>
      </c>
      <c r="K25" s="12"/>
      <c r="L25" s="8" t="str">
        <f>HLOOKUP($N$34,Listboxes!$B$3:$D$19,13,FALSE)</f>
        <v>ENG.10</v>
      </c>
      <c r="M25" s="31"/>
      <c r="N25" s="31"/>
      <c r="O25" s="31"/>
      <c r="P25" s="31"/>
      <c r="Q25" s="31"/>
      <c r="R25" s="13"/>
      <c r="S25" s="22">
        <f t="shared" si="5"/>
        <v>0</v>
      </c>
      <c r="U25" s="12"/>
      <c r="V25" s="8" t="str">
        <f>HLOOKUP($X$34,Listboxes!$B$3:$D$19,13,FALSE)</f>
        <v>ENG.10</v>
      </c>
      <c r="W25" s="31"/>
      <c r="X25" s="31"/>
      <c r="Y25" s="31"/>
      <c r="Z25" s="31"/>
      <c r="AA25" s="31"/>
      <c r="AB25" s="13"/>
      <c r="AC25" s="22">
        <f t="shared" si="6"/>
        <v>0</v>
      </c>
    </row>
    <row r="26" spans="1:29" x14ac:dyDescent="0.2">
      <c r="A26" s="16" t="s">
        <v>186</v>
      </c>
      <c r="B26" s="13"/>
      <c r="C26" s="13"/>
      <c r="D26" s="13"/>
      <c r="E26" s="13"/>
      <c r="F26" s="13"/>
      <c r="G26" s="13"/>
      <c r="H26" s="13"/>
      <c r="I26" s="14"/>
      <c r="K26" s="16" t="s">
        <v>186</v>
      </c>
      <c r="L26" s="13"/>
      <c r="M26" s="13"/>
      <c r="N26" s="13"/>
      <c r="O26" s="13"/>
      <c r="P26" s="13"/>
      <c r="Q26" s="13"/>
      <c r="R26" s="13"/>
      <c r="S26" s="14"/>
      <c r="U26" s="16" t="s">
        <v>186</v>
      </c>
      <c r="V26" s="13"/>
      <c r="W26" s="13"/>
      <c r="X26" s="13"/>
      <c r="Y26" s="13"/>
      <c r="Z26" s="13"/>
      <c r="AA26" s="13"/>
      <c r="AB26" s="13"/>
      <c r="AC26" s="14"/>
    </row>
    <row r="27" spans="1:29" x14ac:dyDescent="0.2">
      <c r="A27" s="12"/>
      <c r="B27" s="8" t="str">
        <f>HLOOKUP($D$34,Listboxes!$B$3:$D$19,14,FALSE)</f>
        <v>SUP.1</v>
      </c>
      <c r="C27" s="31"/>
      <c r="D27" s="31"/>
      <c r="E27" s="31"/>
      <c r="F27" s="31"/>
      <c r="G27" s="31"/>
      <c r="H27" s="13"/>
      <c r="I27" s="22">
        <f t="shared" si="0"/>
        <v>0</v>
      </c>
      <c r="K27" s="12"/>
      <c r="L27" s="8" t="str">
        <f>HLOOKUP($N$34,Listboxes!$B$3:$D$19,14,FALSE)</f>
        <v>SUP.1</v>
      </c>
      <c r="M27" s="31"/>
      <c r="N27" s="31"/>
      <c r="O27" s="31"/>
      <c r="P27" s="31"/>
      <c r="Q27" s="31"/>
      <c r="R27" s="13"/>
      <c r="S27" s="22">
        <f t="shared" ref="S27:S30" si="7">IF(OR(M27="",M27="N",M27="P",M27="N/A"),0,IF(M27="L",1,IF(OR(N27="",O27="",N27="N",O27="N",N27="P",O27="P",N27="N/A",O27="N/A"),1,IF(OR(N27="L",O27="L"),2,IF(OR(P27="",Q27="",P27="N/A",Q27="N/A",P27="N",Q27="N",P27="P",Q27="P"),2,3)))))</f>
        <v>0</v>
      </c>
      <c r="U27" s="12"/>
      <c r="V27" s="8" t="str">
        <f>HLOOKUP($X$34,Listboxes!$B$3:$D$19,14,FALSE)</f>
        <v>SUP.1</v>
      </c>
      <c r="W27" s="31"/>
      <c r="X27" s="31"/>
      <c r="Y27" s="31"/>
      <c r="Z27" s="31"/>
      <c r="AA27" s="31"/>
      <c r="AB27" s="13"/>
      <c r="AC27" s="22">
        <f t="shared" ref="AC27:AC30" si="8">IF(OR(W27="",W27="N",W27="P",W27="N/A"),0,IF(W27="L",1,IF(OR(X27="",Y27="",X27="N",Y27="N",X27="P",Y27="P",X27="N/A",Y27="N/A"),1,IF(OR(X27="L",Y27="L"),2,IF(OR(Z27="",AA27="",Z27="N/A",AA27="N/A",Z27="N",AA27="N",Z27="P",AA27="P"),2,3)))))</f>
        <v>0</v>
      </c>
    </row>
    <row r="28" spans="1:29" x14ac:dyDescent="0.2">
      <c r="A28" s="12"/>
      <c r="B28" s="8" t="str">
        <f>HLOOKUP($D$34,Listboxes!$B$3:$D$19,15,FALSE)</f>
        <v>SUP.8</v>
      </c>
      <c r="C28" s="31"/>
      <c r="D28" s="31"/>
      <c r="E28" s="31"/>
      <c r="F28" s="31"/>
      <c r="G28" s="31"/>
      <c r="H28" s="13"/>
      <c r="I28" s="22">
        <f t="shared" si="0"/>
        <v>0</v>
      </c>
      <c r="K28" s="12"/>
      <c r="L28" s="8" t="str">
        <f>HLOOKUP($N$34,Listboxes!$B$3:$D$19,15,FALSE)</f>
        <v>SUP.8</v>
      </c>
      <c r="M28" s="31"/>
      <c r="N28" s="31"/>
      <c r="O28" s="31"/>
      <c r="P28" s="31"/>
      <c r="Q28" s="31"/>
      <c r="R28" s="13"/>
      <c r="S28" s="22">
        <f t="shared" si="7"/>
        <v>0</v>
      </c>
      <c r="U28" s="12"/>
      <c r="V28" s="8" t="str">
        <f>HLOOKUP($X$34,Listboxes!$B$3:$D$19,15,FALSE)</f>
        <v>SUP.8</v>
      </c>
      <c r="W28" s="31"/>
      <c r="X28" s="31"/>
      <c r="Y28" s="31"/>
      <c r="Z28" s="31"/>
      <c r="AA28" s="31"/>
      <c r="AB28" s="13"/>
      <c r="AC28" s="22">
        <f t="shared" si="8"/>
        <v>0</v>
      </c>
    </row>
    <row r="29" spans="1:29" x14ac:dyDescent="0.2">
      <c r="A29" s="12"/>
      <c r="B29" s="8" t="str">
        <f>HLOOKUP($D$34,Listboxes!$B$3:$D$19,16,FALSE)</f>
        <v>SUP.9</v>
      </c>
      <c r="C29" s="31"/>
      <c r="D29" s="31"/>
      <c r="E29" s="31"/>
      <c r="F29" s="31"/>
      <c r="G29" s="31"/>
      <c r="H29" s="13"/>
      <c r="I29" s="22">
        <f t="shared" si="0"/>
        <v>0</v>
      </c>
      <c r="K29" s="12"/>
      <c r="L29" s="8" t="str">
        <f>HLOOKUP($N$34,Listboxes!$B$3:$D$19,16,FALSE)</f>
        <v>SUP.9</v>
      </c>
      <c r="M29" s="31"/>
      <c r="N29" s="31"/>
      <c r="O29" s="31"/>
      <c r="P29" s="31"/>
      <c r="Q29" s="31"/>
      <c r="R29" s="13"/>
      <c r="S29" s="22">
        <f t="shared" si="7"/>
        <v>0</v>
      </c>
      <c r="U29" s="12"/>
      <c r="V29" s="8" t="str">
        <f>HLOOKUP($X$34,Listboxes!$B$3:$D$19,16,FALSE)</f>
        <v>SUP.9</v>
      </c>
      <c r="W29" s="31"/>
      <c r="X29" s="31"/>
      <c r="Y29" s="31"/>
      <c r="Z29" s="31"/>
      <c r="AA29" s="31"/>
      <c r="AB29" s="13"/>
      <c r="AC29" s="22">
        <f t="shared" si="8"/>
        <v>0</v>
      </c>
    </row>
    <row r="30" spans="1:29" x14ac:dyDescent="0.2">
      <c r="A30" s="12"/>
      <c r="B30" s="8" t="str">
        <f>HLOOKUP($D$34,Listboxes!$B$3:$D$19,17,FALSE)</f>
        <v>SUP.10</v>
      </c>
      <c r="C30" s="31"/>
      <c r="D30" s="31"/>
      <c r="E30" s="31"/>
      <c r="F30" s="31"/>
      <c r="G30" s="31"/>
      <c r="H30" s="13"/>
      <c r="I30" s="22">
        <f t="shared" si="0"/>
        <v>0</v>
      </c>
      <c r="K30" s="12"/>
      <c r="L30" s="8" t="str">
        <f>HLOOKUP($N$34,Listboxes!$B$3:$D$19,17,FALSE)</f>
        <v>SUP.10</v>
      </c>
      <c r="M30" s="31"/>
      <c r="N30" s="31"/>
      <c r="O30" s="31"/>
      <c r="P30" s="31"/>
      <c r="Q30" s="31"/>
      <c r="R30" s="13"/>
      <c r="S30" s="22">
        <f t="shared" si="7"/>
        <v>0</v>
      </c>
      <c r="U30" s="12"/>
      <c r="V30" s="8" t="str">
        <f>HLOOKUP($X$34,Listboxes!$B$3:$D$19,17,FALSE)</f>
        <v>SUP.10</v>
      </c>
      <c r="W30" s="31"/>
      <c r="X30" s="31"/>
      <c r="Y30" s="31"/>
      <c r="Z30" s="31"/>
      <c r="AA30" s="31"/>
      <c r="AB30" s="13"/>
      <c r="AC30" s="22">
        <f t="shared" si="8"/>
        <v>0</v>
      </c>
    </row>
    <row r="31" spans="1:29" x14ac:dyDescent="0.2">
      <c r="A31" s="12"/>
      <c r="B31" s="13"/>
      <c r="C31" s="13"/>
      <c r="D31" s="13"/>
      <c r="E31" s="13"/>
      <c r="F31" s="13"/>
      <c r="G31" s="13"/>
      <c r="H31" s="13"/>
      <c r="I31" s="14"/>
      <c r="K31" s="12"/>
      <c r="L31" s="13"/>
      <c r="M31" s="13"/>
      <c r="N31" s="13"/>
      <c r="O31" s="13"/>
      <c r="P31" s="13"/>
      <c r="Q31" s="13"/>
      <c r="R31" s="13"/>
      <c r="S31" s="14"/>
      <c r="U31" s="12"/>
      <c r="V31" s="13"/>
      <c r="W31" s="13"/>
      <c r="X31" s="13"/>
      <c r="Y31" s="13"/>
      <c r="Z31" s="13"/>
      <c r="AA31" s="13"/>
      <c r="AB31" s="13"/>
      <c r="AC31" s="14"/>
    </row>
    <row r="32" spans="1:29" x14ac:dyDescent="0.2">
      <c r="A32" s="23" t="s">
        <v>191</v>
      </c>
      <c r="B32" s="24"/>
      <c r="C32" s="24"/>
      <c r="D32" s="81" t="s">
        <v>10</v>
      </c>
      <c r="E32" s="81"/>
      <c r="F32" s="81"/>
      <c r="G32" s="81"/>
      <c r="H32" s="81"/>
      <c r="I32" s="82"/>
      <c r="K32" s="23" t="s">
        <v>190</v>
      </c>
      <c r="L32" s="24"/>
      <c r="M32" s="24"/>
      <c r="N32" s="81" t="s">
        <v>11</v>
      </c>
      <c r="O32" s="81"/>
      <c r="P32" s="81"/>
      <c r="Q32" s="81"/>
      <c r="R32" s="81"/>
      <c r="S32" s="82"/>
      <c r="U32" s="23" t="s">
        <v>191</v>
      </c>
      <c r="V32" s="24"/>
      <c r="W32" s="24"/>
      <c r="X32" s="81" t="s">
        <v>12</v>
      </c>
      <c r="Y32" s="81"/>
      <c r="Z32" s="81"/>
      <c r="AA32" s="81"/>
      <c r="AB32" s="81"/>
      <c r="AC32" s="82"/>
    </row>
    <row r="33" spans="1:29" ht="3" customHeight="1" x14ac:dyDescent="0.2">
      <c r="A33" s="23"/>
      <c r="B33" s="24"/>
      <c r="C33" s="24"/>
      <c r="D33" s="24"/>
      <c r="E33" s="24"/>
      <c r="F33" s="24"/>
      <c r="G33" s="24"/>
      <c r="H33" s="24"/>
      <c r="I33" s="27"/>
      <c r="K33" s="23"/>
      <c r="L33" s="24"/>
      <c r="M33" s="24"/>
      <c r="N33" s="24"/>
      <c r="O33" s="24"/>
      <c r="P33" s="24"/>
      <c r="Q33" s="24"/>
      <c r="R33" s="24"/>
      <c r="S33" s="27"/>
      <c r="U33" s="23"/>
      <c r="V33" s="24"/>
      <c r="W33" s="24"/>
      <c r="X33" s="24"/>
      <c r="Y33" s="24"/>
      <c r="Z33" s="24"/>
      <c r="AA33" s="24"/>
      <c r="AB33" s="24"/>
      <c r="AC33" s="27"/>
    </row>
    <row r="34" spans="1:29" x14ac:dyDescent="0.2">
      <c r="A34" s="23" t="s">
        <v>189</v>
      </c>
      <c r="B34" s="24"/>
      <c r="C34" s="24"/>
      <c r="D34" s="81" t="s">
        <v>13</v>
      </c>
      <c r="E34" s="81"/>
      <c r="F34" s="81"/>
      <c r="G34" s="81"/>
      <c r="H34" s="81"/>
      <c r="I34" s="82"/>
      <c r="K34" s="23" t="s">
        <v>189</v>
      </c>
      <c r="L34" s="24"/>
      <c r="M34" s="24"/>
      <c r="N34" s="81" t="s">
        <v>14</v>
      </c>
      <c r="O34" s="81"/>
      <c r="P34" s="81"/>
      <c r="Q34" s="81"/>
      <c r="R34" s="81"/>
      <c r="S34" s="82"/>
      <c r="U34" s="23" t="s">
        <v>189</v>
      </c>
      <c r="V34" s="24"/>
      <c r="W34" s="24"/>
      <c r="X34" s="81" t="s">
        <v>15</v>
      </c>
      <c r="Y34" s="81"/>
      <c r="Z34" s="81"/>
      <c r="AA34" s="81"/>
      <c r="AB34" s="81"/>
      <c r="AC34" s="82"/>
    </row>
    <row r="35" spans="1:29" ht="3" customHeight="1" x14ac:dyDescent="0.2">
      <c r="A35" s="23"/>
      <c r="B35" s="24"/>
      <c r="C35" s="24"/>
      <c r="D35" s="24"/>
      <c r="E35" s="24"/>
      <c r="F35" s="24"/>
      <c r="G35" s="24"/>
      <c r="H35" s="24"/>
      <c r="I35" s="27"/>
      <c r="K35" s="23"/>
      <c r="L35" s="24"/>
      <c r="M35" s="24"/>
      <c r="N35" s="24"/>
      <c r="O35" s="24"/>
      <c r="P35" s="24"/>
      <c r="Q35" s="24"/>
      <c r="R35" s="24"/>
      <c r="S35" s="27"/>
      <c r="U35" s="23"/>
      <c r="V35" s="24"/>
      <c r="W35" s="24"/>
      <c r="X35" s="24"/>
      <c r="Y35" s="24"/>
      <c r="Z35" s="24"/>
      <c r="AA35" s="24"/>
      <c r="AB35" s="24"/>
      <c r="AC35" s="27"/>
    </row>
    <row r="36" spans="1:29" x14ac:dyDescent="0.2">
      <c r="A36" s="23" t="s">
        <v>188</v>
      </c>
      <c r="B36" s="24"/>
      <c r="C36" s="24"/>
      <c r="D36" s="85"/>
      <c r="E36" s="81"/>
      <c r="F36" s="81"/>
      <c r="G36" s="81"/>
      <c r="H36" s="81"/>
      <c r="I36" s="82"/>
      <c r="K36" s="23" t="s">
        <v>188</v>
      </c>
      <c r="L36" s="24"/>
      <c r="M36" s="24"/>
      <c r="N36" s="85"/>
      <c r="O36" s="81"/>
      <c r="P36" s="81"/>
      <c r="Q36" s="81"/>
      <c r="R36" s="81"/>
      <c r="S36" s="82"/>
      <c r="U36" s="23" t="s">
        <v>188</v>
      </c>
      <c r="V36" s="24"/>
      <c r="W36" s="24"/>
      <c r="X36" s="85"/>
      <c r="Y36" s="81"/>
      <c r="Z36" s="81"/>
      <c r="AA36" s="81"/>
      <c r="AB36" s="81"/>
      <c r="AC36" s="82"/>
    </row>
    <row r="37" spans="1:29" ht="3.75" customHeight="1" x14ac:dyDescent="0.2">
      <c r="A37" s="23"/>
      <c r="B37" s="24"/>
      <c r="C37" s="24"/>
      <c r="D37" s="24"/>
      <c r="E37" s="24"/>
      <c r="F37" s="24"/>
      <c r="G37" s="24"/>
      <c r="H37" s="24"/>
      <c r="I37" s="28"/>
      <c r="K37" s="23"/>
      <c r="L37" s="24"/>
      <c r="M37" s="24"/>
      <c r="N37" s="24"/>
      <c r="O37" s="24"/>
      <c r="P37" s="24"/>
      <c r="Q37" s="24"/>
      <c r="R37" s="24"/>
      <c r="S37" s="28"/>
      <c r="U37" s="23"/>
      <c r="V37" s="24"/>
      <c r="W37" s="24"/>
      <c r="X37" s="24"/>
      <c r="Y37" s="24"/>
      <c r="Z37" s="24"/>
      <c r="AA37" s="24"/>
      <c r="AB37" s="24"/>
      <c r="AC37" s="28"/>
    </row>
    <row r="38" spans="1:29" x14ac:dyDescent="0.2">
      <c r="A38" s="23" t="s">
        <v>187</v>
      </c>
      <c r="B38" s="24"/>
      <c r="C38" s="24"/>
      <c r="D38" s="81"/>
      <c r="E38" s="81"/>
      <c r="F38" s="81"/>
      <c r="G38" s="81"/>
      <c r="H38" s="81"/>
      <c r="I38" s="82"/>
      <c r="K38" s="23" t="s">
        <v>187</v>
      </c>
      <c r="L38" s="24"/>
      <c r="M38" s="24"/>
      <c r="N38" s="81"/>
      <c r="O38" s="81"/>
      <c r="P38" s="81"/>
      <c r="Q38" s="81"/>
      <c r="R38" s="81"/>
      <c r="S38" s="82"/>
      <c r="U38" s="23" t="s">
        <v>187</v>
      </c>
      <c r="V38" s="24"/>
      <c r="W38" s="24"/>
      <c r="X38" s="81"/>
      <c r="Y38" s="81"/>
      <c r="Z38" s="81"/>
      <c r="AA38" s="81"/>
      <c r="AB38" s="81"/>
      <c r="AC38" s="82"/>
    </row>
    <row r="39" spans="1:29" x14ac:dyDescent="0.2">
      <c r="A39" s="23"/>
      <c r="B39" s="24"/>
      <c r="C39" s="30" t="s">
        <v>192</v>
      </c>
      <c r="D39" s="83"/>
      <c r="E39" s="83"/>
      <c r="F39" s="83"/>
      <c r="G39" s="83"/>
      <c r="H39" s="83"/>
      <c r="I39" s="84"/>
      <c r="K39" s="23"/>
      <c r="L39" s="24"/>
      <c r="M39" s="30" t="s">
        <v>192</v>
      </c>
      <c r="N39" s="83"/>
      <c r="O39" s="83"/>
      <c r="P39" s="83"/>
      <c r="Q39" s="83"/>
      <c r="R39" s="83"/>
      <c r="S39" s="84"/>
      <c r="U39" s="23"/>
      <c r="V39" s="24"/>
      <c r="W39" s="30" t="s">
        <v>192</v>
      </c>
      <c r="X39" s="83"/>
      <c r="Y39" s="83"/>
      <c r="Z39" s="83"/>
      <c r="AA39" s="83"/>
      <c r="AB39" s="83"/>
      <c r="AC39" s="84"/>
    </row>
    <row r="40" spans="1:29" x14ac:dyDescent="0.2">
      <c r="A40" s="29"/>
      <c r="B40" s="25"/>
      <c r="C40" s="26" t="s">
        <v>193</v>
      </c>
      <c r="D40" s="83"/>
      <c r="E40" s="83"/>
      <c r="F40" s="83"/>
      <c r="G40" s="83"/>
      <c r="H40" s="83"/>
      <c r="I40" s="84"/>
      <c r="K40" s="29"/>
      <c r="L40" s="25"/>
      <c r="M40" s="26" t="s">
        <v>193</v>
      </c>
      <c r="N40" s="83"/>
      <c r="O40" s="83"/>
      <c r="P40" s="83"/>
      <c r="Q40" s="83"/>
      <c r="R40" s="83"/>
      <c r="S40" s="84"/>
      <c r="U40" s="29"/>
      <c r="V40" s="25"/>
      <c r="W40" s="26" t="s">
        <v>194</v>
      </c>
      <c r="X40" s="83"/>
      <c r="Y40" s="83"/>
      <c r="Z40" s="83"/>
      <c r="AA40" s="83"/>
      <c r="AB40" s="83"/>
      <c r="AC40" s="84"/>
    </row>
    <row r="41" spans="1:29" ht="3.75" customHeight="1" x14ac:dyDescent="0.2"/>
    <row r="42" spans="1:29" ht="11.1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</row>
    <row r="43" spans="1:29" ht="11.1" customHeight="1" x14ac:dyDescent="0.2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</row>
    <row r="44" spans="1:29" ht="11.1" customHeight="1" x14ac:dyDescent="0.2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80"/>
    </row>
    <row r="45" spans="1:29" ht="3.75" customHeight="1" x14ac:dyDescent="0.2">
      <c r="A45" s="2"/>
      <c r="B45" s="2"/>
      <c r="C45" s="2"/>
      <c r="D45" s="2"/>
      <c r="E45" s="2"/>
      <c r="F45" s="2"/>
      <c r="G45" s="2"/>
      <c r="H45" s="2"/>
      <c r="I45" s="9"/>
      <c r="J45" s="2"/>
      <c r="K45" s="2"/>
      <c r="L45" s="2"/>
      <c r="M45" s="2"/>
      <c r="N45" s="2"/>
      <c r="O45" s="2"/>
      <c r="P45" s="2"/>
      <c r="Q45" s="2"/>
      <c r="R45" s="2"/>
      <c r="S45" s="9"/>
      <c r="T45" s="2"/>
      <c r="U45" s="2"/>
      <c r="V45" s="2"/>
      <c r="W45" s="2"/>
      <c r="X45" s="2"/>
      <c r="Y45" s="2"/>
      <c r="Z45" s="2"/>
      <c r="AA45" s="2"/>
      <c r="AB45" s="2"/>
      <c r="AC45" s="9"/>
    </row>
    <row r="46" spans="1:29" x14ac:dyDescent="0.2">
      <c r="A46" s="3" t="s">
        <v>195</v>
      </c>
      <c r="B46" s="3"/>
      <c r="C46" s="3"/>
      <c r="D46" s="3"/>
      <c r="E46" s="3"/>
      <c r="F46" s="3"/>
      <c r="G46" s="3"/>
      <c r="H46" s="3"/>
      <c r="I46" s="10"/>
      <c r="J46" s="3"/>
      <c r="K46" s="3"/>
      <c r="L46" s="3"/>
      <c r="M46" s="3"/>
      <c r="N46" s="10"/>
      <c r="O46" s="3"/>
      <c r="P46" s="3"/>
      <c r="Q46" s="3"/>
      <c r="R46" s="3"/>
      <c r="T46" s="3"/>
      <c r="U46" s="3"/>
      <c r="V46" s="3"/>
      <c r="W46" s="3"/>
      <c r="X46" s="3"/>
      <c r="Y46" s="3"/>
      <c r="Z46" s="18"/>
      <c r="AA46" s="18"/>
      <c r="AB46" s="18"/>
      <c r="AC46" s="20" t="str">
        <f>Start!G45</f>
        <v>2013-10-10</v>
      </c>
    </row>
  </sheetData>
  <sheetProtection selectLockedCells="1"/>
  <mergeCells count="20">
    <mergeCell ref="N32:S32"/>
    <mergeCell ref="N34:S34"/>
    <mergeCell ref="N36:S36"/>
    <mergeCell ref="T1:AC1"/>
    <mergeCell ref="A42:AC44"/>
    <mergeCell ref="N38:S38"/>
    <mergeCell ref="N39:S39"/>
    <mergeCell ref="N40:S40"/>
    <mergeCell ref="X32:AC32"/>
    <mergeCell ref="X34:AC34"/>
    <mergeCell ref="X36:AC36"/>
    <mergeCell ref="X38:AC38"/>
    <mergeCell ref="X39:AC39"/>
    <mergeCell ref="X40:AC40"/>
    <mergeCell ref="D32:I32"/>
    <mergeCell ref="D34:I34"/>
    <mergeCell ref="D36:I36"/>
    <mergeCell ref="D38:I38"/>
    <mergeCell ref="D39:I39"/>
    <mergeCell ref="D40:I40"/>
  </mergeCells>
  <conditionalFormatting sqref="W11:AA13 W18:AA20 M18:Q20 M11:Q13 C11:G13 C18:G20 W15:AA16 M15:Q16 C15:G16 C22:G25 M22:Q25 W22:AA25 W27:AA30 M27:Q30 C27:G30">
    <cfRule type="cellIs" dxfId="4" priority="1316" operator="equal">
      <formula>"N/A"</formula>
    </cfRule>
    <cfRule type="cellIs" dxfId="3" priority="1317" operator="equal">
      <formula>"N"</formula>
    </cfRule>
    <cfRule type="cellIs" dxfId="2" priority="1318" operator="equal">
      <formula>"P"</formula>
    </cfRule>
    <cfRule type="cellIs" dxfId="1" priority="1319" operator="equal">
      <formula>"L"</formula>
    </cfRule>
    <cfRule type="cellIs" dxfId="0" priority="1320" operator="equal">
      <formula>"F"</formula>
    </cfRule>
  </conditionalFormatting>
  <dataValidations count="4">
    <dataValidation type="list" allowBlank="1" showInputMessage="1" showErrorMessage="1" sqref="S35 I33 S33 I35 AC33 AC35" xr:uid="{00000000-0002-0000-0100-000000000000}">
      <formula1>Assessment_Model</formula1>
    </dataValidation>
    <dataValidation type="list" allowBlank="1" showInputMessage="1" showErrorMessage="1" sqref="W11:AA13 C27:G30 M27:Q30 W27:AA30 W22:AA25 M22:Q25 C22:G25 C15:G16 M15:Q16 W15:AA16 C18:G20 C11:G13 M11:Q13 M18:Q20 W18:AA20" xr:uid="{00000000-0002-0000-0100-000001000000}">
      <formula1>Ratings</formula1>
    </dataValidation>
    <dataValidation type="list" allowBlank="1" showInputMessage="1" showErrorMessage="1" sqref="D32:I32 X32:AC32 N32:S32" xr:uid="{00000000-0002-0000-0100-000002000000}">
      <formula1>Method</formula1>
    </dataValidation>
    <dataValidation type="list" allowBlank="1" showInputMessage="1" showErrorMessage="1" sqref="D34:I34 X34:AC34 N34:S34" xr:uid="{00000000-0002-0000-0100-000003000000}">
      <formula1>Model</formula1>
    </dataValidation>
  </dataValidations>
  <pageMargins left="0.39370078740157483" right="0" top="0.35" bottom="0.39370078740157483" header="0.19685039370078741" footer="0.11811023622047245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57"/>
  <sheetViews>
    <sheetView workbookViewId="0">
      <selection activeCell="D6" sqref="D6"/>
    </sheetView>
  </sheetViews>
  <sheetFormatPr baseColWidth="10" defaultColWidth="11.5703125" defaultRowHeight="12.75" x14ac:dyDescent="0.2"/>
  <cols>
    <col min="1" max="1" width="51.28515625" bestFit="1" customWidth="1"/>
    <col min="2" max="2" width="44.28515625" bestFit="1" customWidth="1"/>
    <col min="3" max="5" width="6.7109375" customWidth="1"/>
    <col min="6" max="6" width="16.42578125" bestFit="1" customWidth="1"/>
    <col min="7" max="7" width="19.5703125" bestFit="1" customWidth="1"/>
  </cols>
  <sheetData>
    <row r="1" spans="1:2" x14ac:dyDescent="0.2">
      <c r="A1" t="s">
        <v>69</v>
      </c>
      <c r="B1" t="s">
        <v>70</v>
      </c>
    </row>
    <row r="2" spans="1:2" x14ac:dyDescent="0.2">
      <c r="A2" t="s">
        <v>71</v>
      </c>
      <c r="B2" t="s">
        <v>72</v>
      </c>
    </row>
    <row r="3" spans="1:2" x14ac:dyDescent="0.2">
      <c r="A3" t="s">
        <v>73</v>
      </c>
      <c r="B3" t="s">
        <v>74</v>
      </c>
    </row>
    <row r="4" spans="1:2" x14ac:dyDescent="0.2">
      <c r="A4" t="s">
        <v>75</v>
      </c>
      <c r="B4" t="s">
        <v>76</v>
      </c>
    </row>
    <row r="5" spans="1:2" x14ac:dyDescent="0.2">
      <c r="A5" t="s">
        <v>77</v>
      </c>
      <c r="B5" t="s">
        <v>78</v>
      </c>
    </row>
    <row r="6" spans="1:2" x14ac:dyDescent="0.2">
      <c r="A6" t="s">
        <v>79</v>
      </c>
      <c r="B6" t="s">
        <v>80</v>
      </c>
    </row>
    <row r="7" spans="1:2" x14ac:dyDescent="0.2">
      <c r="A7" t="s">
        <v>81</v>
      </c>
      <c r="B7" t="s">
        <v>82</v>
      </c>
    </row>
    <row r="8" spans="1:2" x14ac:dyDescent="0.2">
      <c r="A8" t="s">
        <v>83</v>
      </c>
      <c r="B8" t="s">
        <v>84</v>
      </c>
    </row>
    <row r="9" spans="1:2" x14ac:dyDescent="0.2">
      <c r="A9" t="s">
        <v>85</v>
      </c>
      <c r="B9" t="s">
        <v>86</v>
      </c>
    </row>
    <row r="10" spans="1:2" x14ac:dyDescent="0.2">
      <c r="A10" t="s">
        <v>87</v>
      </c>
      <c r="B10" t="s">
        <v>88</v>
      </c>
    </row>
    <row r="11" spans="1:2" x14ac:dyDescent="0.2">
      <c r="A11" t="s">
        <v>89</v>
      </c>
      <c r="B11" t="s">
        <v>90</v>
      </c>
    </row>
    <row r="12" spans="1:2" x14ac:dyDescent="0.2">
      <c r="A12" t="s">
        <v>91</v>
      </c>
      <c r="B12" t="s">
        <v>92</v>
      </c>
    </row>
    <row r="13" spans="1:2" x14ac:dyDescent="0.2">
      <c r="A13" t="s">
        <v>93</v>
      </c>
      <c r="B13" t="s">
        <v>94</v>
      </c>
    </row>
    <row r="14" spans="1:2" x14ac:dyDescent="0.2">
      <c r="A14" t="s">
        <v>95</v>
      </c>
      <c r="B14" t="s">
        <v>96</v>
      </c>
    </row>
    <row r="15" spans="1:2" x14ac:dyDescent="0.2">
      <c r="A15" t="s">
        <v>97</v>
      </c>
      <c r="B15" t="s">
        <v>98</v>
      </c>
    </row>
    <row r="16" spans="1:2" x14ac:dyDescent="0.2">
      <c r="A16" t="s">
        <v>99</v>
      </c>
      <c r="B16" t="s">
        <v>100</v>
      </c>
    </row>
    <row r="17" spans="1:2" x14ac:dyDescent="0.2">
      <c r="A17" t="s">
        <v>101</v>
      </c>
      <c r="B17" t="s">
        <v>102</v>
      </c>
    </row>
    <row r="18" spans="1:2" x14ac:dyDescent="0.2">
      <c r="A18" t="s">
        <v>103</v>
      </c>
      <c r="B18" t="s">
        <v>104</v>
      </c>
    </row>
    <row r="19" spans="1:2" x14ac:dyDescent="0.2">
      <c r="A19" t="s">
        <v>105</v>
      </c>
      <c r="B19" t="s">
        <v>106</v>
      </c>
    </row>
    <row r="20" spans="1:2" x14ac:dyDescent="0.2">
      <c r="A20" t="s">
        <v>107</v>
      </c>
      <c r="B20" t="s">
        <v>108</v>
      </c>
    </row>
    <row r="21" spans="1:2" x14ac:dyDescent="0.2">
      <c r="A21" t="s">
        <v>109</v>
      </c>
      <c r="B21" t="s">
        <v>110</v>
      </c>
    </row>
    <row r="22" spans="1:2" x14ac:dyDescent="0.2">
      <c r="A22" t="s">
        <v>111</v>
      </c>
      <c r="B22" t="s">
        <v>112</v>
      </c>
    </row>
    <row r="23" spans="1:2" x14ac:dyDescent="0.2">
      <c r="A23" t="s">
        <v>113</v>
      </c>
      <c r="B23" t="s">
        <v>114</v>
      </c>
    </row>
    <row r="24" spans="1:2" x14ac:dyDescent="0.2">
      <c r="A24" t="s">
        <v>115</v>
      </c>
      <c r="B24" t="s">
        <v>116</v>
      </c>
    </row>
    <row r="25" spans="1:2" x14ac:dyDescent="0.2">
      <c r="A25" t="s">
        <v>117</v>
      </c>
      <c r="B25" t="s">
        <v>118</v>
      </c>
    </row>
    <row r="26" spans="1:2" x14ac:dyDescent="0.2">
      <c r="A26" t="s">
        <v>119</v>
      </c>
      <c r="B26" t="s">
        <v>120</v>
      </c>
    </row>
    <row r="27" spans="1:2" x14ac:dyDescent="0.2">
      <c r="A27" t="s">
        <v>121</v>
      </c>
      <c r="B27" t="s">
        <v>122</v>
      </c>
    </row>
    <row r="28" spans="1:2" x14ac:dyDescent="0.2">
      <c r="A28" t="s">
        <v>123</v>
      </c>
      <c r="B28" t="s">
        <v>124</v>
      </c>
    </row>
    <row r="29" spans="1:2" x14ac:dyDescent="0.2">
      <c r="A29" t="s">
        <v>125</v>
      </c>
      <c r="B29" t="s">
        <v>126</v>
      </c>
    </row>
    <row r="30" spans="1:2" x14ac:dyDescent="0.2">
      <c r="A30" t="s">
        <v>127</v>
      </c>
      <c r="B30" t="s">
        <v>128</v>
      </c>
    </row>
    <row r="31" spans="1:2" x14ac:dyDescent="0.2">
      <c r="A31" t="s">
        <v>129</v>
      </c>
      <c r="B31" t="s">
        <v>130</v>
      </c>
    </row>
    <row r="32" spans="1:2" x14ac:dyDescent="0.2">
      <c r="A32" t="s">
        <v>131</v>
      </c>
      <c r="B32" t="s">
        <v>132</v>
      </c>
    </row>
    <row r="33" spans="1:2" x14ac:dyDescent="0.2">
      <c r="A33" t="s">
        <v>133</v>
      </c>
      <c r="B33" t="s">
        <v>134</v>
      </c>
    </row>
    <row r="34" spans="1:2" x14ac:dyDescent="0.2">
      <c r="A34" t="s">
        <v>135</v>
      </c>
      <c r="B34" t="s">
        <v>136</v>
      </c>
    </row>
    <row r="35" spans="1:2" x14ac:dyDescent="0.2">
      <c r="A35" t="s">
        <v>137</v>
      </c>
      <c r="B35" t="s">
        <v>138</v>
      </c>
    </row>
    <row r="36" spans="1:2" x14ac:dyDescent="0.2">
      <c r="A36" t="s">
        <v>139</v>
      </c>
      <c r="B36" t="s">
        <v>140</v>
      </c>
    </row>
    <row r="37" spans="1:2" x14ac:dyDescent="0.2">
      <c r="A37" t="s">
        <v>141</v>
      </c>
      <c r="B37" t="s">
        <v>142</v>
      </c>
    </row>
    <row r="38" spans="1:2" x14ac:dyDescent="0.2">
      <c r="A38" t="s">
        <v>143</v>
      </c>
      <c r="B38" t="s">
        <v>144</v>
      </c>
    </row>
    <row r="39" spans="1:2" x14ac:dyDescent="0.2">
      <c r="A39" t="s">
        <v>145</v>
      </c>
      <c r="B39" t="s">
        <v>146</v>
      </c>
    </row>
    <row r="40" spans="1:2" x14ac:dyDescent="0.2">
      <c r="A40" t="s">
        <v>147</v>
      </c>
      <c r="B40" t="s">
        <v>148</v>
      </c>
    </row>
    <row r="41" spans="1:2" x14ac:dyDescent="0.2">
      <c r="A41" s="51" t="s">
        <v>149</v>
      </c>
      <c r="B41" t="s">
        <v>150</v>
      </c>
    </row>
    <row r="42" spans="1:2" x14ac:dyDescent="0.2">
      <c r="A42" s="51" t="s">
        <v>151</v>
      </c>
      <c r="B42" t="s">
        <v>152</v>
      </c>
    </row>
    <row r="43" spans="1:2" x14ac:dyDescent="0.2">
      <c r="A43" s="51" t="s">
        <v>153</v>
      </c>
      <c r="B43" t="s">
        <v>154</v>
      </c>
    </row>
    <row r="44" spans="1:2" x14ac:dyDescent="0.2">
      <c r="A44" s="51" t="s">
        <v>155</v>
      </c>
      <c r="B44" t="s">
        <v>156</v>
      </c>
    </row>
    <row r="45" spans="1:2" x14ac:dyDescent="0.2">
      <c r="A45" s="51" t="s">
        <v>157</v>
      </c>
      <c r="B45" t="s">
        <v>158</v>
      </c>
    </row>
    <row r="46" spans="1:2" x14ac:dyDescent="0.2">
      <c r="A46" s="51" t="s">
        <v>159</v>
      </c>
      <c r="B46" t="s">
        <v>160</v>
      </c>
    </row>
    <row r="47" spans="1:2" x14ac:dyDescent="0.2">
      <c r="A47" s="51" t="s">
        <v>161</v>
      </c>
      <c r="B47" t="s">
        <v>162</v>
      </c>
    </row>
    <row r="48" spans="1:2" x14ac:dyDescent="0.2">
      <c r="A48" s="51" t="s">
        <v>163</v>
      </c>
    </row>
    <row r="49" spans="1:1" x14ac:dyDescent="0.2">
      <c r="A49" s="51" t="s">
        <v>164</v>
      </c>
    </row>
    <row r="50" spans="1:1" x14ac:dyDescent="0.2">
      <c r="A50" s="52" t="s">
        <v>165</v>
      </c>
    </row>
    <row r="51" spans="1:1" x14ac:dyDescent="0.2">
      <c r="A51" s="52" t="s">
        <v>166</v>
      </c>
    </row>
    <row r="52" spans="1:1" x14ac:dyDescent="0.2">
      <c r="A52" s="51" t="s">
        <v>167</v>
      </c>
    </row>
    <row r="53" spans="1:1" x14ac:dyDescent="0.2">
      <c r="A53" s="51" t="s">
        <v>168</v>
      </c>
    </row>
    <row r="54" spans="1:1" x14ac:dyDescent="0.2">
      <c r="A54" s="51"/>
    </row>
    <row r="55" spans="1:1" x14ac:dyDescent="0.2">
      <c r="A55" s="51"/>
    </row>
    <row r="56" spans="1:1" x14ac:dyDescent="0.2">
      <c r="A56" s="51"/>
    </row>
    <row r="57" spans="1:1" x14ac:dyDescent="0.2">
      <c r="A57" s="51"/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19"/>
  <sheetViews>
    <sheetView workbookViewId="0">
      <selection activeCell="D3" sqref="D3"/>
    </sheetView>
  </sheetViews>
  <sheetFormatPr baseColWidth="10" defaultColWidth="11.5703125" defaultRowHeight="12.75" x14ac:dyDescent="0.2"/>
  <cols>
    <col min="1" max="1" width="15.7109375" customWidth="1"/>
    <col min="2" max="6" width="5.85546875" customWidth="1"/>
  </cols>
  <sheetData>
    <row r="1" spans="1:6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</row>
    <row r="2" spans="1:6" x14ac:dyDescent="0.2">
      <c r="A2" t="s">
        <v>22</v>
      </c>
      <c r="B2" t="e">
        <f>HLOOKUP(Start!$D$45,Language!$A$1:$A$40,38,FALSE)</f>
        <v>#N/A</v>
      </c>
      <c r="C2" t="e">
        <f>HLOOKUP(Start!$D$45,Language!$A$1:$A$40,39,FALSE)</f>
        <v>#N/A</v>
      </c>
      <c r="D2" t="e">
        <f>HLOOKUP(Start!$D$45,Language!$A$1:$A$40,40,FALSE)</f>
        <v>#N/A</v>
      </c>
    </row>
    <row r="3" spans="1:6" x14ac:dyDescent="0.2">
      <c r="A3" t="s">
        <v>23</v>
      </c>
      <c r="B3" t="s">
        <v>24</v>
      </c>
      <c r="C3" t="s">
        <v>25</v>
      </c>
      <c r="D3" t="s">
        <v>26</v>
      </c>
    </row>
    <row r="4" spans="1:6" x14ac:dyDescent="0.2">
      <c r="B4" t="s">
        <v>27</v>
      </c>
      <c r="C4" t="s">
        <v>28</v>
      </c>
    </row>
    <row r="5" spans="1:6" x14ac:dyDescent="0.2">
      <c r="B5" t="s">
        <v>29</v>
      </c>
      <c r="C5" t="s">
        <v>30</v>
      </c>
      <c r="D5" t="s">
        <v>31</v>
      </c>
    </row>
    <row r="6" spans="1:6" x14ac:dyDescent="0.2">
      <c r="B6" t="s">
        <v>32</v>
      </c>
      <c r="C6" t="s">
        <v>33</v>
      </c>
      <c r="D6" t="s">
        <v>34</v>
      </c>
    </row>
    <row r="7" spans="1:6" x14ac:dyDescent="0.2">
      <c r="B7" t="s">
        <v>35</v>
      </c>
      <c r="C7" t="s">
        <v>36</v>
      </c>
      <c r="D7" t="s">
        <v>37</v>
      </c>
    </row>
    <row r="8" spans="1:6" x14ac:dyDescent="0.2">
      <c r="B8" t="s">
        <v>38</v>
      </c>
      <c r="C8" t="s">
        <v>39</v>
      </c>
      <c r="D8" t="s">
        <v>40</v>
      </c>
    </row>
    <row r="9" spans="1:6" x14ac:dyDescent="0.2">
      <c r="B9" t="s">
        <v>41</v>
      </c>
      <c r="C9" t="s">
        <v>42</v>
      </c>
      <c r="D9" t="s">
        <v>43</v>
      </c>
    </row>
    <row r="10" spans="1:6" x14ac:dyDescent="0.2">
      <c r="B10" t="s">
        <v>44</v>
      </c>
      <c r="C10" t="s">
        <v>45</v>
      </c>
    </row>
    <row r="11" spans="1:6" x14ac:dyDescent="0.2">
      <c r="B11" t="s">
        <v>46</v>
      </c>
      <c r="C11" t="s">
        <v>47</v>
      </c>
    </row>
    <row r="12" spans="1:6" x14ac:dyDescent="0.2">
      <c r="B12" t="s">
        <v>48</v>
      </c>
      <c r="C12" t="s">
        <v>49</v>
      </c>
      <c r="D12" t="s">
        <v>50</v>
      </c>
    </row>
    <row r="13" spans="1:6" x14ac:dyDescent="0.2">
      <c r="B13" t="s">
        <v>51</v>
      </c>
      <c r="C13" t="s">
        <v>52</v>
      </c>
    </row>
    <row r="14" spans="1:6" x14ac:dyDescent="0.2">
      <c r="B14" t="s">
        <v>53</v>
      </c>
      <c r="C14" t="s">
        <v>54</v>
      </c>
      <c r="D14" t="s">
        <v>55</v>
      </c>
    </row>
    <row r="15" spans="1:6" x14ac:dyDescent="0.2">
      <c r="B15" t="s">
        <v>56</v>
      </c>
      <c r="C15" t="s">
        <v>57</v>
      </c>
    </row>
    <row r="16" spans="1:6" x14ac:dyDescent="0.2">
      <c r="B16" t="s">
        <v>58</v>
      </c>
      <c r="C16" t="s">
        <v>59</v>
      </c>
      <c r="D16" t="s">
        <v>60</v>
      </c>
    </row>
    <row r="17" spans="2:4" x14ac:dyDescent="0.2">
      <c r="B17" t="s">
        <v>61</v>
      </c>
      <c r="C17" t="s">
        <v>62</v>
      </c>
      <c r="D17" t="s">
        <v>63</v>
      </c>
    </row>
    <row r="18" spans="2:4" x14ac:dyDescent="0.2">
      <c r="B18" t="s">
        <v>64</v>
      </c>
      <c r="C18" t="s">
        <v>65</v>
      </c>
      <c r="D18" t="s">
        <v>66</v>
      </c>
    </row>
    <row r="19" spans="2:4" x14ac:dyDescent="0.2">
      <c r="B19" t="s">
        <v>67</v>
      </c>
      <c r="C19" t="s">
        <v>68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Start</vt:lpstr>
      <vt:lpstr>Ratings_01</vt:lpstr>
      <vt:lpstr>Language</vt:lpstr>
      <vt:lpstr>Listboxes</vt:lpstr>
      <vt:lpstr>Start!Druckbereich</vt:lpstr>
      <vt:lpstr>Language</vt:lpstr>
      <vt:lpstr>Location_Details</vt:lpstr>
      <vt:lpstr>Method</vt:lpstr>
      <vt:lpstr>Model</vt:lpstr>
      <vt:lpstr>Ratings</vt:lpstr>
      <vt:lpstr>Translator</vt:lpstr>
    </vt:vector>
  </TitlesOfParts>
  <Company>Schaeffler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Hamann</dc:creator>
  <cp:lastModifiedBy>Tregubov, Artem  SP/HZA-YKQ</cp:lastModifiedBy>
  <cp:lastPrinted>2013-10-10T14:45:22Z</cp:lastPrinted>
  <dcterms:created xsi:type="dcterms:W3CDTF">2012-07-31T14:03:34Z</dcterms:created>
  <dcterms:modified xsi:type="dcterms:W3CDTF">2020-11-09T07:46:12Z</dcterms:modified>
</cp:coreProperties>
</file>